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65" windowWidth="15120" windowHeight="7950" activeTab="8"/>
  </bookViews>
  <sheets>
    <sheet name="ЗС" sheetId="6" r:id="rId1"/>
    <sheet name="РУО" sheetId="5" r:id="rId2"/>
    <sheet name="Культура" sheetId="4" r:id="rId3"/>
    <sheet name="КСП" sheetId="1" r:id="rId4"/>
    <sheet name="Благоустройство" sheetId="2" r:id="rId5"/>
    <sheet name="Сел.хозяйство" sheetId="3" r:id="rId6"/>
    <sheet name="УКС" sheetId="7" r:id="rId7"/>
    <sheet name="КИО" sheetId="8" r:id="rId8"/>
    <sheet name="ФЭУ" sheetId="9" r:id="rId9"/>
    <sheet name="админ" sheetId="10" r:id="rId10"/>
  </sheets>
  <definedNames>
    <definedName name="_xlnm._FilterDatabase" localSheetId="0" hidden="1">ЗС!$B$1:$B$485</definedName>
    <definedName name="_xlnm._FilterDatabase" localSheetId="1" hidden="1">РУО!$B$1:$B$630</definedName>
    <definedName name="_xlnm.Print_Titles" localSheetId="0">ЗС!$A$3:$IV$5</definedName>
    <definedName name="_xlnm.Print_Titles" localSheetId="1">РУО!$A$3:$IV$5</definedName>
    <definedName name="_xlnm.Print_Area" localSheetId="2">Культура!$A$1:$S$100</definedName>
    <definedName name="_xlnm.Print_Area" localSheetId="1">РУО!$A$1:$S$210</definedName>
  </definedNames>
  <calcPr calcId="125725"/>
</workbook>
</file>

<file path=xl/calcChain.xml><?xml version="1.0" encoding="utf-8"?>
<calcChain xmlns="http://schemas.openxmlformats.org/spreadsheetml/2006/main">
  <c r="W74" i="10"/>
  <c r="V74"/>
  <c r="U74"/>
  <c r="T74"/>
  <c r="S74"/>
  <c r="R74"/>
  <c r="W73"/>
  <c r="V73"/>
  <c r="U73"/>
  <c r="T73"/>
  <c r="S73"/>
  <c r="R73"/>
  <c r="W64"/>
  <c r="V64"/>
  <c r="U64"/>
  <c r="T64"/>
  <c r="S64"/>
  <c r="R64"/>
  <c r="W63"/>
  <c r="V63"/>
  <c r="U63"/>
  <c r="T63"/>
  <c r="S63"/>
  <c r="R63"/>
  <c r="W62"/>
  <c r="V62"/>
  <c r="U62"/>
  <c r="T62"/>
  <c r="S62"/>
  <c r="R62"/>
  <c r="W60"/>
  <c r="V60"/>
  <c r="U60"/>
  <c r="T60"/>
  <c r="S60"/>
  <c r="R60"/>
  <c r="W53"/>
  <c r="V53"/>
  <c r="U53"/>
  <c r="T53"/>
  <c r="S53"/>
  <c r="R53"/>
  <c r="U51"/>
  <c r="W50"/>
  <c r="V50"/>
  <c r="U50"/>
  <c r="W48"/>
  <c r="V48"/>
  <c r="U48"/>
  <c r="W45"/>
  <c r="V45"/>
  <c r="U45"/>
  <c r="W36"/>
  <c r="V36"/>
  <c r="U36"/>
  <c r="W29"/>
  <c r="V29"/>
  <c r="U29"/>
  <c r="W26"/>
  <c r="V26"/>
  <c r="U26"/>
  <c r="W10"/>
  <c r="V10"/>
  <c r="U10"/>
  <c r="W9"/>
  <c r="V9"/>
  <c r="U9"/>
  <c r="T9"/>
  <c r="S9"/>
  <c r="R9"/>
  <c r="W8"/>
  <c r="V8"/>
  <c r="U8"/>
  <c r="T8"/>
  <c r="S8"/>
  <c r="R8"/>
  <c r="W7"/>
  <c r="V7"/>
  <c r="U7"/>
  <c r="T7"/>
  <c r="S7"/>
  <c r="R7"/>
  <c r="S53" i="9"/>
  <c r="R53"/>
  <c r="Q53"/>
  <c r="S51"/>
  <c r="S50" s="1"/>
  <c r="R51"/>
  <c r="Q51"/>
  <c r="Q50" s="1"/>
  <c r="R50"/>
  <c r="S47"/>
  <c r="S44" s="1"/>
  <c r="R47"/>
  <c r="R44" s="1"/>
  <c r="Q47"/>
  <c r="Q44" s="1"/>
  <c r="S41"/>
  <c r="R41"/>
  <c r="Q41"/>
  <c r="S38"/>
  <c r="S37" s="1"/>
  <c r="S36" s="1"/>
  <c r="R38"/>
  <c r="R37" s="1"/>
  <c r="R36" s="1"/>
  <c r="Q38"/>
  <c r="Q37"/>
  <c r="Q36" s="1"/>
  <c r="S33"/>
  <c r="R33"/>
  <c r="Q33"/>
  <c r="S30"/>
  <c r="S28" s="1"/>
  <c r="R30"/>
  <c r="R28" s="1"/>
  <c r="Q30"/>
  <c r="Q28"/>
  <c r="S25"/>
  <c r="R25"/>
  <c r="Q25"/>
  <c r="S15"/>
  <c r="R15"/>
  <c r="Q15"/>
  <c r="Q10"/>
  <c r="Q9" s="1"/>
  <c r="Q8" s="1"/>
  <c r="Q7" s="1"/>
  <c r="Q55" s="1"/>
  <c r="S9"/>
  <c r="S8" s="1"/>
  <c r="R9"/>
  <c r="R8"/>
  <c r="R7" l="1"/>
  <c r="R55" s="1"/>
  <c r="S7"/>
  <c r="S55" s="1"/>
  <c r="P428" i="8"/>
  <c r="O428"/>
  <c r="O427"/>
  <c r="P426"/>
  <c r="O426"/>
  <c r="P425"/>
  <c r="O425"/>
  <c r="P424"/>
  <c r="O424"/>
  <c r="P423"/>
  <c r="O423"/>
  <c r="P422"/>
  <c r="O422"/>
  <c r="P421"/>
  <c r="O421"/>
  <c r="P420"/>
  <c r="O420"/>
  <c r="P419"/>
  <c r="P418" s="1"/>
  <c r="P417" s="1"/>
  <c r="O419"/>
  <c r="O418" s="1"/>
  <c r="O417" s="1"/>
  <c r="P414"/>
  <c r="O414"/>
  <c r="P412"/>
  <c r="P411" s="1"/>
  <c r="O412"/>
  <c r="O411" s="1"/>
  <c r="P408"/>
  <c r="O408"/>
  <c r="P398"/>
  <c r="O398"/>
  <c r="P379"/>
  <c r="O379"/>
  <c r="P377"/>
  <c r="O377"/>
  <c r="P374"/>
  <c r="P370" s="1"/>
  <c r="P369" s="1"/>
  <c r="O374"/>
  <c r="O370" s="1"/>
  <c r="O369" s="1"/>
  <c r="P366"/>
  <c r="O366"/>
  <c r="P363"/>
  <c r="O363"/>
  <c r="P349"/>
  <c r="O349"/>
  <c r="P348"/>
  <c r="O348"/>
  <c r="O342"/>
  <c r="O341"/>
  <c r="O340"/>
  <c r="O329" s="1"/>
  <c r="O339"/>
  <c r="P331"/>
  <c r="O331"/>
  <c r="P329"/>
  <c r="O321"/>
  <c r="O317"/>
  <c r="P315"/>
  <c r="O314"/>
  <c r="P313"/>
  <c r="O313"/>
  <c r="P312"/>
  <c r="O312"/>
  <c r="P308"/>
  <c r="O308"/>
  <c r="O307"/>
  <c r="P304"/>
  <c r="O304"/>
  <c r="P303"/>
  <c r="O303"/>
  <c r="P302"/>
  <c r="O302"/>
  <c r="P301"/>
  <c r="O301"/>
  <c r="O300"/>
  <c r="P299"/>
  <c r="O299"/>
  <c r="P296"/>
  <c r="O296"/>
  <c r="P294"/>
  <c r="O294"/>
  <c r="P293"/>
  <c r="O293"/>
  <c r="P291"/>
  <c r="O291"/>
  <c r="P290"/>
  <c r="O290"/>
  <c r="P288"/>
  <c r="O288"/>
  <c r="P287"/>
  <c r="O287"/>
  <c r="P283"/>
  <c r="O283"/>
  <c r="P280"/>
  <c r="O280"/>
  <c r="P279"/>
  <c r="O279"/>
  <c r="P276"/>
  <c r="O276"/>
  <c r="P274"/>
  <c r="P273" s="1"/>
  <c r="O274"/>
  <c r="O273" s="1"/>
  <c r="P270"/>
  <c r="O270"/>
  <c r="P232"/>
  <c r="O232"/>
  <c r="P231"/>
  <c r="O231"/>
  <c r="P228"/>
  <c r="O228"/>
  <c r="P225"/>
  <c r="O225"/>
  <c r="P211"/>
  <c r="O211"/>
  <c r="P210"/>
  <c r="O210"/>
  <c r="P191"/>
  <c r="O191"/>
  <c r="P149"/>
  <c r="O149"/>
  <c r="O148" s="1"/>
  <c r="P145"/>
  <c r="P143" s="1"/>
  <c r="O145"/>
  <c r="O143" s="1"/>
  <c r="P140"/>
  <c r="O140"/>
  <c r="P102"/>
  <c r="O102"/>
  <c r="P101"/>
  <c r="O101"/>
  <c r="P98"/>
  <c r="O98"/>
  <c r="P95"/>
  <c r="O95"/>
  <c r="P81"/>
  <c r="O81"/>
  <c r="P80"/>
  <c r="O80"/>
  <c r="P61"/>
  <c r="O61"/>
  <c r="P16"/>
  <c r="O16"/>
  <c r="O15" s="1"/>
  <c r="U21" i="7"/>
  <c r="U20" s="1"/>
  <c r="T21"/>
  <c r="T20" s="1"/>
  <c r="T8" s="1"/>
  <c r="S21"/>
  <c r="R21"/>
  <c r="R20" s="1"/>
  <c r="Q21"/>
  <c r="Q20" s="1"/>
  <c r="P21"/>
  <c r="P20" s="1"/>
  <c r="S20"/>
  <c r="U18"/>
  <c r="U17" s="1"/>
  <c r="T18"/>
  <c r="S18"/>
  <c r="R18"/>
  <c r="R17" s="1"/>
  <c r="Q18"/>
  <c r="Q17" s="1"/>
  <c r="P18"/>
  <c r="T17"/>
  <c r="S17"/>
  <c r="P17"/>
  <c r="U9"/>
  <c r="T9"/>
  <c r="S9"/>
  <c r="R9"/>
  <c r="R8" s="1"/>
  <c r="Q9"/>
  <c r="Q8" s="1"/>
  <c r="P9"/>
  <c r="P8" s="1"/>
  <c r="S8"/>
  <c r="O431" i="8" l="1"/>
  <c r="O286"/>
  <c r="P15"/>
  <c r="P148"/>
  <c r="P286"/>
  <c r="U8" i="7"/>
  <c r="S15" i="3"/>
  <c r="R15"/>
  <c r="Q15"/>
  <c r="S14"/>
  <c r="S13" s="1"/>
  <c r="S8" s="1"/>
  <c r="R14"/>
  <c r="Q14"/>
  <c r="Q13" s="1"/>
  <c r="Q8" s="1"/>
  <c r="P14"/>
  <c r="P13" s="1"/>
  <c r="P8" s="1"/>
  <c r="O14"/>
  <c r="O13" s="1"/>
  <c r="O8" s="1"/>
  <c r="N14"/>
  <c r="N13" s="1"/>
  <c r="N8" s="1"/>
  <c r="R13"/>
  <c r="R8" s="1"/>
  <c r="S197" i="2"/>
  <c r="S196" s="1"/>
  <c r="R197"/>
  <c r="Q197"/>
  <c r="Q196" s="1"/>
  <c r="P197"/>
  <c r="P196" s="1"/>
  <c r="O197"/>
  <c r="O196" s="1"/>
  <c r="N197"/>
  <c r="N196" s="1"/>
  <c r="R196"/>
  <c r="N195"/>
  <c r="N194" s="1"/>
  <c r="N193" s="1"/>
  <c r="S194"/>
  <c r="S193" s="1"/>
  <c r="R194"/>
  <c r="Q194"/>
  <c r="Q193" s="1"/>
  <c r="P194"/>
  <c r="P193" s="1"/>
  <c r="O194"/>
  <c r="O193" s="1"/>
  <c r="R193"/>
  <c r="P190"/>
  <c r="S189"/>
  <c r="R189"/>
  <c r="R187" s="1"/>
  <c r="Q189"/>
  <c r="Q187" s="1"/>
  <c r="P189"/>
  <c r="O189"/>
  <c r="N189"/>
  <c r="N187" s="1"/>
  <c r="S187"/>
  <c r="P187"/>
  <c r="O187"/>
  <c r="S156"/>
  <c r="R156"/>
  <c r="Q156"/>
  <c r="P156"/>
  <c r="O156"/>
  <c r="N156"/>
  <c r="O152"/>
  <c r="N152"/>
  <c r="S123"/>
  <c r="R123"/>
  <c r="Q123"/>
  <c r="O122"/>
  <c r="N122"/>
  <c r="O118"/>
  <c r="O113" s="1"/>
  <c r="N118"/>
  <c r="N113" s="1"/>
  <c r="S113"/>
  <c r="R113"/>
  <c r="Q113"/>
  <c r="P113"/>
  <c r="S65"/>
  <c r="R65"/>
  <c r="Q65"/>
  <c r="O48"/>
  <c r="O44" s="1"/>
  <c r="N48"/>
  <c r="N47"/>
  <c r="S44"/>
  <c r="R44"/>
  <c r="P44"/>
  <c r="N44"/>
  <c r="P40"/>
  <c r="O40"/>
  <c r="N40"/>
  <c r="S39"/>
  <c r="R39"/>
  <c r="Q39"/>
  <c r="O33"/>
  <c r="N33"/>
  <c r="P27"/>
  <c r="N27"/>
  <c r="P24"/>
  <c r="P19"/>
  <c r="O19"/>
  <c r="O18" s="1"/>
  <c r="N19"/>
  <c r="N18" s="1"/>
  <c r="S18"/>
  <c r="R18"/>
  <c r="Q18"/>
  <c r="P14"/>
  <c r="O14"/>
  <c r="N14"/>
  <c r="P431" i="8" l="1"/>
  <c r="Q11" i="2"/>
  <c r="Q10" s="1"/>
  <c r="O11"/>
  <c r="O10" s="1"/>
  <c r="O205" s="1"/>
  <c r="R11"/>
  <c r="R10" s="1"/>
  <c r="S11"/>
  <c r="S10" s="1"/>
  <c r="P18"/>
  <c r="P11" s="1"/>
  <c r="N11"/>
  <c r="N10" s="1"/>
  <c r="N205" s="1"/>
  <c r="P10"/>
  <c r="P478" i="6" l="1"/>
  <c r="O478"/>
  <c r="O477"/>
  <c r="P476"/>
  <c r="O476"/>
  <c r="P475"/>
  <c r="O475"/>
  <c r="P474"/>
  <c r="O474"/>
  <c r="P473"/>
  <c r="O473"/>
  <c r="P472"/>
  <c r="O472"/>
  <c r="P471"/>
  <c r="O471"/>
  <c r="P470"/>
  <c r="O470"/>
  <c r="P469"/>
  <c r="P468" s="1"/>
  <c r="P467" s="1"/>
  <c r="O469"/>
  <c r="O468" s="1"/>
  <c r="O467" s="1"/>
  <c r="P464"/>
  <c r="P462" s="1"/>
  <c r="O464"/>
  <c r="O462" s="1"/>
  <c r="P458"/>
  <c r="O458"/>
  <c r="P448"/>
  <c r="O448"/>
  <c r="P429"/>
  <c r="O429"/>
  <c r="P427"/>
  <c r="O427"/>
  <c r="P424"/>
  <c r="O424"/>
  <c r="P420"/>
  <c r="P419" s="1"/>
  <c r="O420"/>
  <c r="O419" s="1"/>
  <c r="P416"/>
  <c r="O416"/>
  <c r="P413"/>
  <c r="O413"/>
  <c r="P399"/>
  <c r="O399"/>
  <c r="O392"/>
  <c r="O391"/>
  <c r="O390"/>
  <c r="O389"/>
  <c r="P381"/>
  <c r="P379" s="1"/>
  <c r="O381"/>
  <c r="O379" s="1"/>
  <c r="O371"/>
  <c r="O367"/>
  <c r="P365"/>
  <c r="O364"/>
  <c r="P363"/>
  <c r="O363"/>
  <c r="P362"/>
  <c r="O362"/>
  <c r="P358"/>
  <c r="O358"/>
  <c r="O357"/>
  <c r="P354"/>
  <c r="O354"/>
  <c r="P353"/>
  <c r="O353"/>
  <c r="P352"/>
  <c r="O352"/>
  <c r="P351"/>
  <c r="O351"/>
  <c r="O350"/>
  <c r="P349"/>
  <c r="O349"/>
  <c r="P346"/>
  <c r="O346"/>
  <c r="P344"/>
  <c r="O344"/>
  <c r="P343"/>
  <c r="O343"/>
  <c r="P341"/>
  <c r="O341"/>
  <c r="P340"/>
  <c r="O340"/>
  <c r="P338"/>
  <c r="O338"/>
  <c r="P333"/>
  <c r="O333"/>
  <c r="P330"/>
  <c r="O330"/>
  <c r="P326"/>
  <c r="P324" s="1"/>
  <c r="O326"/>
  <c r="O324" s="1"/>
  <c r="P320"/>
  <c r="O320"/>
  <c r="P282"/>
  <c r="P281" s="1"/>
  <c r="O282"/>
  <c r="O281" s="1"/>
  <c r="P278"/>
  <c r="O278"/>
  <c r="P275"/>
  <c r="O275"/>
  <c r="P261"/>
  <c r="O261"/>
  <c r="P241"/>
  <c r="O241"/>
  <c r="P199"/>
  <c r="O199"/>
  <c r="P195"/>
  <c r="P193" s="1"/>
  <c r="O195"/>
  <c r="O193" s="1"/>
  <c r="P190"/>
  <c r="O190"/>
  <c r="P152"/>
  <c r="O152"/>
  <c r="P148"/>
  <c r="O148"/>
  <c r="P145"/>
  <c r="O145"/>
  <c r="P131"/>
  <c r="P130" s="1"/>
  <c r="O131"/>
  <c r="O130" s="1"/>
  <c r="P111"/>
  <c r="O111"/>
  <c r="P66"/>
  <c r="O66"/>
  <c r="S61"/>
  <c r="R61"/>
  <c r="Q61"/>
  <c r="Q56" s="1"/>
  <c r="Q49" s="1"/>
  <c r="P61"/>
  <c r="P56" s="1"/>
  <c r="P49" s="1"/>
  <c r="O61"/>
  <c r="N61"/>
  <c r="S57"/>
  <c r="S56" s="1"/>
  <c r="R57"/>
  <c r="R56" s="1"/>
  <c r="Q57"/>
  <c r="P57"/>
  <c r="O57"/>
  <c r="O56" s="1"/>
  <c r="N57"/>
  <c r="N56" s="1"/>
  <c r="S52"/>
  <c r="S49" s="1"/>
  <c r="R52"/>
  <c r="R49" s="1"/>
  <c r="Q52"/>
  <c r="P52"/>
  <c r="O52"/>
  <c r="O49" s="1"/>
  <c r="N52"/>
  <c r="N49" s="1"/>
  <c r="S45"/>
  <c r="R45"/>
  <c r="Q45"/>
  <c r="P45"/>
  <c r="O45"/>
  <c r="O40" s="1"/>
  <c r="N45"/>
  <c r="N40" s="1"/>
  <c r="S41"/>
  <c r="R41"/>
  <c r="Q41"/>
  <c r="Q40" s="1"/>
  <c r="P41"/>
  <c r="P40" s="1"/>
  <c r="O41"/>
  <c r="N41"/>
  <c r="S40"/>
  <c r="R40"/>
  <c r="S37"/>
  <c r="R37"/>
  <c r="Q37"/>
  <c r="P37"/>
  <c r="O37"/>
  <c r="N37"/>
  <c r="S33"/>
  <c r="R33"/>
  <c r="Q33"/>
  <c r="P33"/>
  <c r="O33"/>
  <c r="N33"/>
  <c r="S29"/>
  <c r="S28" s="1"/>
  <c r="R29"/>
  <c r="R28" s="1"/>
  <c r="Q29"/>
  <c r="P29"/>
  <c r="O29"/>
  <c r="N29"/>
  <c r="O28"/>
  <c r="N28"/>
  <c r="S23"/>
  <c r="R23"/>
  <c r="Q23"/>
  <c r="P23"/>
  <c r="P8" s="1"/>
  <c r="O23"/>
  <c r="N23"/>
  <c r="S8"/>
  <c r="R8"/>
  <c r="Q8"/>
  <c r="O8"/>
  <c r="N8"/>
  <c r="S63" i="1"/>
  <c r="S57" s="1"/>
  <c r="R63"/>
  <c r="R57" s="1"/>
  <c r="Q63"/>
  <c r="P63"/>
  <c r="O63"/>
  <c r="O57" s="1"/>
  <c r="N63"/>
  <c r="N57" s="1"/>
  <c r="Q57"/>
  <c r="P57"/>
  <c r="S50"/>
  <c r="R50"/>
  <c r="Q50"/>
  <c r="P50"/>
  <c r="O50"/>
  <c r="N50"/>
  <c r="S40"/>
  <c r="R40"/>
  <c r="Q40"/>
  <c r="Q9" s="1"/>
  <c r="P40"/>
  <c r="O40"/>
  <c r="N40"/>
  <c r="S10"/>
  <c r="S9" s="1"/>
  <c r="R10"/>
  <c r="Q10"/>
  <c r="P10"/>
  <c r="O10"/>
  <c r="O9" s="1"/>
  <c r="N10"/>
  <c r="P9"/>
  <c r="O624" i="5"/>
  <c r="N624"/>
  <c r="N623"/>
  <c r="O622"/>
  <c r="N622"/>
  <c r="O621"/>
  <c r="N621"/>
  <c r="O620"/>
  <c r="N620"/>
  <c r="O619"/>
  <c r="N619"/>
  <c r="O618"/>
  <c r="N618"/>
  <c r="N614" s="1"/>
  <c r="N613" s="1"/>
  <c r="O617"/>
  <c r="N617"/>
  <c r="O616"/>
  <c r="N616"/>
  <c r="O615"/>
  <c r="N615"/>
  <c r="O610"/>
  <c r="O608" s="1"/>
  <c r="N610"/>
  <c r="N608" s="1"/>
  <c r="O604"/>
  <c r="N604"/>
  <c r="O594"/>
  <c r="N594"/>
  <c r="O575"/>
  <c r="N575"/>
  <c r="O573"/>
  <c r="N573"/>
  <c r="O570"/>
  <c r="O566" s="1"/>
  <c r="O565" s="1"/>
  <c r="N570"/>
  <c r="N566" s="1"/>
  <c r="N565" s="1"/>
  <c r="O562"/>
  <c r="N562"/>
  <c r="O559"/>
  <c r="N559"/>
  <c r="O545"/>
  <c r="N545"/>
  <c r="N538"/>
  <c r="N525" s="1"/>
  <c r="N537"/>
  <c r="N536"/>
  <c r="N535"/>
  <c r="O527"/>
  <c r="O525" s="1"/>
  <c r="N527"/>
  <c r="N517"/>
  <c r="N513"/>
  <c r="O511"/>
  <c r="N510"/>
  <c r="O509"/>
  <c r="N509"/>
  <c r="O508"/>
  <c r="N508"/>
  <c r="O504"/>
  <c r="N504"/>
  <c r="N503"/>
  <c r="O500"/>
  <c r="N500"/>
  <c r="O499"/>
  <c r="N499"/>
  <c r="O498"/>
  <c r="N498"/>
  <c r="O497"/>
  <c r="N497"/>
  <c r="N496"/>
  <c r="O495"/>
  <c r="N495"/>
  <c r="O492"/>
  <c r="N492"/>
  <c r="O490"/>
  <c r="N490"/>
  <c r="O489"/>
  <c r="N489"/>
  <c r="O487"/>
  <c r="N487"/>
  <c r="O486"/>
  <c r="N486"/>
  <c r="O484"/>
  <c r="N484"/>
  <c r="O479"/>
  <c r="N479"/>
  <c r="O476"/>
  <c r="N476"/>
  <c r="N475" s="1"/>
  <c r="O472"/>
  <c r="O470" s="1"/>
  <c r="N472"/>
  <c r="N470" s="1"/>
  <c r="O466"/>
  <c r="N466"/>
  <c r="O428"/>
  <c r="O427" s="1"/>
  <c r="N428"/>
  <c r="O424"/>
  <c r="N424"/>
  <c r="O421"/>
  <c r="N421"/>
  <c r="O407"/>
  <c r="N407"/>
  <c r="N406" s="1"/>
  <c r="O387"/>
  <c r="N387"/>
  <c r="O345"/>
  <c r="N345"/>
  <c r="O341"/>
  <c r="O339" s="1"/>
  <c r="N341"/>
  <c r="N339"/>
  <c r="O336"/>
  <c r="N336"/>
  <c r="O298"/>
  <c r="N298"/>
  <c r="N297" s="1"/>
  <c r="O294"/>
  <c r="N294"/>
  <c r="O291"/>
  <c r="N291"/>
  <c r="O277"/>
  <c r="O276" s="1"/>
  <c r="N277"/>
  <c r="O257"/>
  <c r="N257"/>
  <c r="O212"/>
  <c r="N212"/>
  <c r="S203"/>
  <c r="R203"/>
  <c r="Q203"/>
  <c r="Q198" s="1"/>
  <c r="Q192" s="1"/>
  <c r="P203"/>
  <c r="O203"/>
  <c r="N203"/>
  <c r="S199"/>
  <c r="S198" s="1"/>
  <c r="R199"/>
  <c r="Q199"/>
  <c r="P199"/>
  <c r="P198" s="1"/>
  <c r="P192" s="1"/>
  <c r="O199"/>
  <c r="O198" s="1"/>
  <c r="N199"/>
  <c r="S195"/>
  <c r="S192" s="1"/>
  <c r="R195"/>
  <c r="Q195"/>
  <c r="P195"/>
  <c r="O195"/>
  <c r="O192" s="1"/>
  <c r="N195"/>
  <c r="O189"/>
  <c r="N189"/>
  <c r="O180"/>
  <c r="N180"/>
  <c r="O171"/>
  <c r="N171"/>
  <c r="O168"/>
  <c r="N168"/>
  <c r="O162"/>
  <c r="O144" s="1"/>
  <c r="O143" s="1"/>
  <c r="P160"/>
  <c r="P144" s="1"/>
  <c r="P143" s="1"/>
  <c r="O160"/>
  <c r="S144"/>
  <c r="S143" s="1"/>
  <c r="R144"/>
  <c r="R143" s="1"/>
  <c r="Q144"/>
  <c r="Q143" s="1"/>
  <c r="S140"/>
  <c r="R140"/>
  <c r="Q140"/>
  <c r="P140"/>
  <c r="O140"/>
  <c r="N140"/>
  <c r="S137"/>
  <c r="R137"/>
  <c r="Q137"/>
  <c r="P137"/>
  <c r="P124" s="1"/>
  <c r="O137"/>
  <c r="N137"/>
  <c r="S125"/>
  <c r="S124" s="1"/>
  <c r="R125"/>
  <c r="R124" s="1"/>
  <c r="Q125"/>
  <c r="P125"/>
  <c r="O125"/>
  <c r="O124" s="1"/>
  <c r="N125"/>
  <c r="N124" s="1"/>
  <c r="S105"/>
  <c r="R105"/>
  <c r="Q105"/>
  <c r="P105"/>
  <c r="O105"/>
  <c r="N105"/>
  <c r="O57"/>
  <c r="N57"/>
  <c r="O56"/>
  <c r="N56"/>
  <c r="P52"/>
  <c r="P51"/>
  <c r="O27"/>
  <c r="O8" s="1"/>
  <c r="O7" s="1"/>
  <c r="N27"/>
  <c r="S8"/>
  <c r="R8"/>
  <c r="Q8"/>
  <c r="N9" i="4"/>
  <c r="O9"/>
  <c r="P9"/>
  <c r="Q12"/>
  <c r="Q11" s="1"/>
  <c r="R12"/>
  <c r="R11" s="1"/>
  <c r="S12"/>
  <c r="S11" s="1"/>
  <c r="Q29"/>
  <c r="Q28" s="1"/>
  <c r="R29"/>
  <c r="R28" s="1"/>
  <c r="S29"/>
  <c r="S28" s="1"/>
  <c r="Q42"/>
  <c r="R42"/>
  <c r="S42"/>
  <c r="N59"/>
  <c r="N58" s="1"/>
  <c r="O59"/>
  <c r="O58" s="1"/>
  <c r="P59"/>
  <c r="P58" s="1"/>
  <c r="Q59"/>
  <c r="Q58" s="1"/>
  <c r="R59"/>
  <c r="R58" s="1"/>
  <c r="S59"/>
  <c r="S58" s="1"/>
  <c r="N71"/>
  <c r="N70" s="1"/>
  <c r="O71"/>
  <c r="O70" s="1"/>
  <c r="P71"/>
  <c r="P70" s="1"/>
  <c r="Q73"/>
  <c r="Q71" s="1"/>
  <c r="Q70" s="1"/>
  <c r="R73"/>
  <c r="R71" s="1"/>
  <c r="R70" s="1"/>
  <c r="S73"/>
  <c r="S71" s="1"/>
  <c r="S70" s="1"/>
  <c r="N90"/>
  <c r="O90"/>
  <c r="P90"/>
  <c r="Q90"/>
  <c r="R90"/>
  <c r="S90"/>
  <c r="N93"/>
  <c r="O93"/>
  <c r="P93"/>
  <c r="Q93"/>
  <c r="R93"/>
  <c r="S93"/>
  <c r="O323" i="6" l="1"/>
  <c r="N8" i="5"/>
  <c r="N7" s="1"/>
  <c r="Q124"/>
  <c r="Q7" s="1"/>
  <c r="N144"/>
  <c r="N143" s="1"/>
  <c r="N192"/>
  <c r="R192"/>
  <c r="R7" s="1"/>
  <c r="N198"/>
  <c r="R198"/>
  <c r="N276"/>
  <c r="N211" s="1"/>
  <c r="N427"/>
  <c r="N344" s="1"/>
  <c r="N469"/>
  <c r="N544"/>
  <c r="O614"/>
  <c r="O613" s="1"/>
  <c r="O607" s="1"/>
  <c r="O482" s="1"/>
  <c r="N9" i="1"/>
  <c r="R9"/>
  <c r="Q28" i="6"/>
  <c r="Q7" s="1"/>
  <c r="P151"/>
  <c r="P65" s="1"/>
  <c r="P260"/>
  <c r="P329"/>
  <c r="P323" s="1"/>
  <c r="P198" s="1"/>
  <c r="P481" s="1"/>
  <c r="P337"/>
  <c r="P398"/>
  <c r="R7"/>
  <c r="O461"/>
  <c r="S7"/>
  <c r="P8" i="5"/>
  <c r="O297"/>
  <c r="O211" s="1"/>
  <c r="O406"/>
  <c r="O475"/>
  <c r="O469" s="1"/>
  <c r="O344" s="1"/>
  <c r="O483"/>
  <c r="N483"/>
  <c r="O544"/>
  <c r="P28" i="6"/>
  <c r="P7" s="1"/>
  <c r="O151"/>
  <c r="O65" s="1"/>
  <c r="O260"/>
  <c r="O198" s="1"/>
  <c r="O329"/>
  <c r="O337"/>
  <c r="O336" s="1"/>
  <c r="O398"/>
  <c r="P336"/>
  <c r="N7"/>
  <c r="P461"/>
  <c r="S7" i="5"/>
  <c r="P7"/>
  <c r="N607"/>
  <c r="O7" i="6"/>
  <c r="S9" i="4"/>
  <c r="S8" s="1"/>
  <c r="Q9"/>
  <c r="S89"/>
  <c r="S83" s="1"/>
  <c r="Q89"/>
  <c r="Q83" s="1"/>
  <c r="O89"/>
  <c r="O83" s="1"/>
  <c r="O8" s="1"/>
  <c r="R89"/>
  <c r="R83" s="1"/>
  <c r="P89"/>
  <c r="P83" s="1"/>
  <c r="N89"/>
  <c r="N83" s="1"/>
  <c r="N8" s="1"/>
  <c r="R9"/>
  <c r="P8"/>
  <c r="O627" i="5" l="1"/>
  <c r="O481" i="6"/>
  <c r="R8" i="4"/>
  <c r="N482" i="5"/>
  <c r="N627" s="1"/>
  <c r="Q8" i="4"/>
</calcChain>
</file>

<file path=xl/comments1.xml><?xml version="1.0" encoding="utf-8"?>
<comments xmlns="http://schemas.openxmlformats.org/spreadsheetml/2006/main">
  <authors>
    <author>Автор</author>
  </authors>
  <commentList>
    <comment ref="P6" authorId="0">
      <text>
        <r>
          <rPr>
            <b/>
            <sz val="9"/>
            <color indexed="81"/>
            <rFont val="Tahoma"/>
            <family val="2"/>
            <charset val="204"/>
          </rPr>
          <t>Автор:</t>
        </r>
        <r>
          <rPr>
            <sz val="9"/>
            <color indexed="81"/>
            <rFont val="Tahoma"/>
            <family val="2"/>
            <charset val="204"/>
          </rPr>
          <t xml:space="preserve">
2016 г = 14 270,0</t>
        </r>
      </text>
    </comment>
    <comment ref="Q6" authorId="0">
      <text>
        <r>
          <rPr>
            <b/>
            <sz val="9"/>
            <color indexed="81"/>
            <rFont val="Tahoma"/>
            <family val="2"/>
            <charset val="204"/>
          </rPr>
          <t>Автор:</t>
        </r>
        <r>
          <rPr>
            <sz val="9"/>
            <color indexed="81"/>
            <rFont val="Tahoma"/>
            <family val="2"/>
            <charset val="204"/>
          </rPr>
          <t xml:space="preserve">
2017 г. = 14 256,2</t>
        </r>
      </text>
    </comment>
    <comment ref="N7" authorId="0">
      <text>
        <r>
          <rPr>
            <b/>
            <sz val="9"/>
            <color indexed="81"/>
            <rFont val="Tahoma"/>
            <family val="2"/>
            <charset val="204"/>
          </rPr>
          <t>Автор:</t>
        </r>
        <r>
          <rPr>
            <sz val="9"/>
            <color indexed="81"/>
            <rFont val="Tahoma"/>
            <family val="2"/>
            <charset val="204"/>
          </rPr>
          <t xml:space="preserve">
2015</t>
        </r>
      </text>
    </comment>
    <comment ref="O7" authorId="0">
      <text>
        <r>
          <rPr>
            <b/>
            <sz val="9"/>
            <color indexed="81"/>
            <rFont val="Tahoma"/>
            <family val="2"/>
            <charset val="204"/>
          </rPr>
          <t>Автор:</t>
        </r>
        <r>
          <rPr>
            <sz val="9"/>
            <color indexed="81"/>
            <rFont val="Tahoma"/>
            <family val="2"/>
            <charset val="204"/>
          </rPr>
          <t xml:space="preserve">
2015</t>
        </r>
      </text>
    </comment>
    <comment ref="R7" authorId="0">
      <text>
        <r>
          <rPr>
            <b/>
            <sz val="9"/>
            <color indexed="81"/>
            <rFont val="Tahoma"/>
            <family val="2"/>
            <charset val="204"/>
          </rPr>
          <t>Автор:</t>
        </r>
        <r>
          <rPr>
            <sz val="9"/>
            <color indexed="81"/>
            <rFont val="Tahoma"/>
            <family val="2"/>
            <charset val="204"/>
          </rPr>
          <t xml:space="preserve">
2018 г. = 14 292,5</t>
        </r>
      </text>
    </comment>
    <comment ref="S7" authorId="0">
      <text>
        <r>
          <rPr>
            <b/>
            <sz val="9"/>
            <color indexed="81"/>
            <rFont val="Tahoma"/>
            <family val="2"/>
            <charset val="204"/>
          </rPr>
          <t>Автор:</t>
        </r>
        <r>
          <rPr>
            <sz val="9"/>
            <color indexed="81"/>
            <rFont val="Tahoma"/>
            <family val="2"/>
            <charset val="204"/>
          </rPr>
          <t xml:space="preserve">
2019 г. = 2018 г.</t>
        </r>
      </text>
    </comment>
  </commentList>
</comments>
</file>

<file path=xl/sharedStrings.xml><?xml version="1.0" encoding="utf-8"?>
<sst xmlns="http://schemas.openxmlformats.org/spreadsheetml/2006/main" count="7252" uniqueCount="2044">
  <si>
    <t>С.М. Нургалина</t>
  </si>
  <si>
    <t>Зав.сектором учета и отчетности</t>
  </si>
  <si>
    <t>В.А. Лоскунина</t>
  </si>
  <si>
    <t>Начальник управления</t>
  </si>
  <si>
    <t>в том числе:</t>
  </si>
  <si>
    <t>х</t>
  </si>
  <si>
    <t>1.5.4.2. в иных случаях, не связанных с заключением соглашений, предусмотренных в подпункте 1.5.4.1, всего</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</si>
  <si>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</si>
  <si>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1.5.4. по предоставлению иных межбюджетных трансфертов, всего</t>
  </si>
  <si>
    <t>…</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</si>
  <si>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</si>
  <si>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1.5.2. по предоставлению субсидий в бюджет субъекта Российской Федерации, всего</t>
  </si>
  <si>
    <t>1.5.1. по предоставлению дотаций на выравнивание бюджетной обеспеченности городских, сельских поселений, всего</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</si>
  <si>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</si>
  <si>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1.4.2. за счет собственных доходов и источников финансирования дефицита бюджета муниципального района, всего</t>
  </si>
  <si>
    <t>2)28.02.2005, не установлена</t>
  </si>
  <si>
    <t>2)в целом</t>
  </si>
  <si>
    <t>2) Указ губернатора Пермской области от 14.02.2005 № 22 "Об утверждении положения о порядке предоставления мер социальной поддержки по оплате жилого помещения и коммунальных услуг отдельным категориям граждан, работающих и проживающих в сельской местности и поселках городского типа (рабочих поселках)"</t>
  </si>
  <si>
    <t>030062С020</t>
  </si>
  <si>
    <t>10 03</t>
  </si>
  <si>
    <t>1)01.01.2005, не установлена</t>
  </si>
  <si>
    <t>1) ст.6.</t>
  </si>
  <si>
    <t>1) Закон Пермского края от 30.11.2004 № 1845-395 "О социальной поддержке отдельных категорий граждан, работающих и проживающих в сельской местности и поселках городского типа (рабочих поселках), по оплате жилого помещения и коммунальных услуг"</t>
  </si>
  <si>
    <t>1)01.01.2006, не установлена</t>
  </si>
  <si>
    <t>1)ст.19</t>
  </si>
  <si>
    <t>1)Федеральный Закон  от 06.10.2003 № 131-ФЗ "Об общих принципах организации местного самоуправления в Российской Федерации"</t>
  </si>
  <si>
    <t>3)20.02.2009, не установлена</t>
  </si>
  <si>
    <t>3)в целом</t>
  </si>
  <si>
    <t>3)Постановление Правительства Пермского края от 15.02.2008 № 23-п "О механизме возмещения расходов, связанных с предоставлением мер социальной поддержки педагогическим работникам, и порядке выплаты денежной компенсации педагогическим работникам на приобретение твердого топлива и его доставку "</t>
  </si>
  <si>
    <t xml:space="preserve">2)26.06.2010, не установлена;  </t>
  </si>
  <si>
    <t xml:space="preserve">2)п.3.1., 3.2., 3.3.;   </t>
  </si>
  <si>
    <t xml:space="preserve">2)Постановление Правительства Пермского края от 08.06.2010 № 293-п "Об утверждении Порядка предоставления педагогическим работникам образовательных учреждений, работающим и проживающим в сельской местности и поселках городского типа (рабочих поселках), мер социальной поддержки по оплате жилого помещения и коммунальных услуг";     </t>
  </si>
  <si>
    <t>030062С010</t>
  </si>
  <si>
    <t xml:space="preserve">1)18.06.2010, не установлена; </t>
  </si>
  <si>
    <t xml:space="preserve">1)ст.3, п.3;    </t>
  </si>
  <si>
    <t xml:space="preserve">1)Закон Пермского края от 01.06.2010 № 628-ПК "О социальной поддержке педагогических работников образовательных учреждений, работающих в сельской местности и поселках городского типа (рабочих поселках), по оплате жилого помещения и коммунальных услуг";                                            </t>
  </si>
  <si>
    <t>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</si>
  <si>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1.4.1. за счет субвенций, предоставленных из федерального бюджета или бюджета субъекта Российской Федерации, всего</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</si>
  <si>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</si>
  <si>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 в том числе:</t>
  </si>
  <si>
    <t>1.3.2.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 в том числе:</t>
  </si>
  <si>
    <t>5)01.07.2013,не установлена</t>
  </si>
  <si>
    <t>4)п. 1</t>
  </si>
  <si>
    <t>4)Постановление администрации Пермского муниципального района от 26.06.2013 № 1724 "О размерах окладов работников рабочих профессий муниципальных учреждений Пермского муниципального района"</t>
  </si>
  <si>
    <t>3)01.01.2014, не установлена</t>
  </si>
  <si>
    <t>3)п.2</t>
  </si>
  <si>
    <t>3)Постановление администрации Пермского муниципального района от 29.01.2014 № 292 "Об утверждении схемы должностных окладов работников учреждений культуры Пермского муниципального района"</t>
  </si>
  <si>
    <t>2)01.01.2016, не установлена</t>
  </si>
  <si>
    <t>2)п.1</t>
  </si>
  <si>
    <t>2)Постановление администрации Пермского муниципального района от 22.09.2015 № 1307 "Об утверждении Положения о формировании муниципального задания на оказание услуг (выполнение работ) и его финансового обеспечения Пермского муниципального района"</t>
  </si>
  <si>
    <t>0300310050</t>
  </si>
  <si>
    <t>08 01</t>
  </si>
  <si>
    <t>1)01.01.2010,не установлена</t>
  </si>
  <si>
    <t>1)п. 1</t>
  </si>
  <si>
    <t>1)Решение Земского Собрания от 27.11.2009 № 13 "Об утверждении Положения о системе оплаты труда работников муниципальных учреждений культуры Пермского муниципального района" (ред. от 29.08.13)</t>
  </si>
  <si>
    <t>1)07.04.1999, не установлена</t>
  </si>
  <si>
    <t>1)ст. 11, 15</t>
  </si>
  <si>
    <t>1)Закон Пермской области от 07.04.1999 № 458-66 "О государственной политике в сфере культуры, искусства и кинематографии"</t>
  </si>
  <si>
    <t>1)01.01.2006, не установлена; 2)09.10.1992, не установлена</t>
  </si>
  <si>
    <t xml:space="preserve">1) п.1, ч.1 ст. 15.1; 2)ст.40            </t>
  </si>
  <si>
    <t>1)Федеральный закон от 06.10.2003 № 131-ФЗ "Об общих принципах организации местного самоуправления  в Российской Федерации" ; 2)Закон Российской Федерации от 09.10.1992 № 3612-1 "Основы законодательства Российской Федерации о культуре"</t>
  </si>
  <si>
    <t>создание музеев муниципального района</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</si>
  <si>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</si>
  <si>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1200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</si>
  <si>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</si>
  <si>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1101</t>
  </si>
  <si>
    <t>1100</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</si>
  <si>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всего</t>
  </si>
  <si>
    <t>3)22.10.2016, не установлена</t>
  </si>
  <si>
    <t>3)п.1.2.</t>
  </si>
  <si>
    <t>3)Постановление администрации Пермского муниципального района от 22.10.2015 № 1354 «Об утверждении Порядка проведения мониторинга исполнения муниципального задания на оказание муниципальных услуг (выполнение работ) и в несения изменений в муниципальное задание на оказание муниципальных услуг (выполнение работ) и объем его финансового обеспечения, Порядка предоставления субсидий муниципальным бюджетным и автономным учреждениям на иные цели»</t>
  </si>
  <si>
    <t>2)14.04.2010,не установлена</t>
  </si>
  <si>
    <t>2)Постановление администрации Пермского муниципального района от 27.09.2016 № 520 "Об утверждении Порядка о материальном обеспечении участников спортивных мероприятий"</t>
  </si>
  <si>
    <t>0200910080</t>
  </si>
  <si>
    <t>11 01</t>
  </si>
  <si>
    <t>1)03.12.2014, не установлена</t>
  </si>
  <si>
    <t>1)п. 1.</t>
  </si>
  <si>
    <t>1)Постановление администрации от 03.12.2014 № 5062 "Об утверждении Положения о порядке оказания финансовой поддержки спортивным командам игровых видов спорта и спортсменам Пермского муниципального района"</t>
  </si>
  <si>
    <t>1)16.08.1995, не установлена</t>
  </si>
  <si>
    <t xml:space="preserve">1)ст. 10;    </t>
  </si>
  <si>
    <t>1)Закон Пермской области от 20.07.1995 № 288-50 "О физической культуре и спорте"</t>
  </si>
  <si>
    <t>1)01.01.2006, не установлена;   2)30.03.2008, не установлена</t>
  </si>
  <si>
    <t>1) п.26, ч.1 ст. 15;                2) п.4ст. 38,</t>
  </si>
  <si>
    <t>1) Федеральный закон от 06.10.2003 № 131-ФЗ "О б общих принципах организации местного самоуправления в Российской Федерации"; 2)Федеральный закон от 04.12.2007 № 329-ФЗ "О физической культуре и спорте в Российской Федерации"</t>
  </si>
  <si>
    <t>020081Ф020</t>
  </si>
  <si>
    <t>2)01.03.2016, не установлена</t>
  </si>
  <si>
    <t>2)Постановление администрации от 23.03.2016 № 120 "Об оплате труда работников Муниципального учреждения физической культуры и спорта "Красава" Пермского муниципального района Пермского края и его филиалов"</t>
  </si>
  <si>
    <t>0200610050</t>
  </si>
  <si>
    <t>1)03.07.2008,не установлена</t>
  </si>
  <si>
    <t>1)п. 5 Положения</t>
  </si>
  <si>
    <t>1)Решение Земского Собрания от 26.06.2008 № 678 "Об утверждении Положения о физической культуре и спорте на территории Пермского муниципального района" (ред. от 25.04.13)</t>
  </si>
  <si>
    <t>0200110080</t>
  </si>
  <si>
    <t>1)22.10.2016, не установлена</t>
  </si>
  <si>
    <t>1)п.1.2.</t>
  </si>
  <si>
    <t>1)Постановление администрации Пермского муниципального района от 22.10.2015 № 1354 «Об утверждении Порядка проведения мониторинга исполнения муниципального задания на оказание муниципальных услуг (выполнение работ) и в несения изменений в муниципальное задание на оказание муниципальных услуг (выполнение работ) и объем его финансового обеспечения, Порядка предоставления субсидий муниципальным бюджетным и автономным учреждениям на иные цели»</t>
  </si>
  <si>
    <t>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</si>
  <si>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4)05.06.2008,не установлена</t>
  </si>
  <si>
    <t>4)п. 5</t>
  </si>
  <si>
    <t>4)Решение Земского Собрания от 27.05.2008 №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(ред. от 26.08.10)</t>
  </si>
  <si>
    <t>3)16.08.2016, не установлена</t>
  </si>
  <si>
    <t>3)п. 1</t>
  </si>
  <si>
    <t>3) Распоряжение администрации Пермского муниципального района от 16.08.2016 № 146-р "Об утверждении расчетных показателей по материальным расходам на содержание работников администрации и казенных учреждений Пермского муниципального района (ред. от 03.10.2016)</t>
  </si>
  <si>
    <t>2)01.01.2014,не установлена</t>
  </si>
  <si>
    <t>2)п. 7</t>
  </si>
  <si>
    <t>2)Решение Земского Собрания от 30.10.2013 №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(ред. от 28.08.14)</t>
  </si>
  <si>
    <t xml:space="preserve">2)01.06.2007, не установлена; </t>
  </si>
  <si>
    <t>2)ст.22 гл.6;</t>
  </si>
  <si>
    <t>2)Федеральный Закон от 02.03.2007  №25-ФЗ "О муниципальной службе в Российской Федерации";</t>
  </si>
  <si>
    <t>0300710040</t>
  </si>
  <si>
    <t>08 04</t>
  </si>
  <si>
    <t>1)01.01.2012,не установлена</t>
  </si>
  <si>
    <t>1)п. 4</t>
  </si>
  <si>
    <t>1)Решение Земского Собрания от 27.10.2011 № 208 "Об утверждении Положения о денежном содержании муниципальных служащих органов местного самоуправления Пермского муниципального района"  (ред. от 28.05.15)</t>
  </si>
  <si>
    <t xml:space="preserve">1)24.05.2008, не установлена;   </t>
  </si>
  <si>
    <t>1)ст.12</t>
  </si>
  <si>
    <t xml:space="preserve">1)Закон Пермского края от 04.05.2008 №228-ПК "О муниципальной службе в Пермском крае" </t>
  </si>
  <si>
    <t xml:space="preserve">1)01.01.2006, не установлена); </t>
  </si>
  <si>
    <t xml:space="preserve">1)п.19.1 ч.1 ст.15;            </t>
  </si>
  <si>
    <t xml:space="preserve">1)Федеральный закон от 06.10.2003 № 131-ФЗ "Об общих принципах организации местного самоуправления  в Российской Федерации"; </t>
  </si>
  <si>
    <t xml:space="preserve">2)09.10.1992, не установлена; </t>
  </si>
  <si>
    <t xml:space="preserve">2)ст.40;    </t>
  </si>
  <si>
    <t xml:space="preserve">2)Закон Российской Федерации от 09.10.1992 № 3612-1 "Основы законодательства Российской Федерации о культуре";     </t>
  </si>
  <si>
    <t>30031К050</t>
  </si>
  <si>
    <t>1)22.10.2015, не установлена</t>
  </si>
  <si>
    <t>1)п.1.2</t>
  </si>
  <si>
    <t xml:space="preserve">1)07.04.1999, не установлена; </t>
  </si>
  <si>
    <t xml:space="preserve">1)ст. 11, 15;  </t>
  </si>
  <si>
    <t xml:space="preserve">1)Закон Пермской области от 07.04.1999 № 458-66 "О государственной политике в сфере культуры, искусства и кинематографии";                </t>
  </si>
  <si>
    <t>30031К040</t>
  </si>
  <si>
    <t>300310080</t>
  </si>
  <si>
    <t>2)22.10.2015, не установлена</t>
  </si>
  <si>
    <t>2)п.1.2</t>
  </si>
  <si>
    <t>2)Постановление администрации Пермского муниципального района от 22.10.2015 № 1354 «Об утверждении Порядка проведения мониторинга исполнения муниципального задания на оказание муниципальных услуг (выполнение работ) и в несения изменений в муниципальное задание на оказание муниципальных услуг (выполнение работ) и объем его финансового обеспечения, Порядка предоставления субсидий муниципальным бюджетным и автономным учреждениям на иные цели»</t>
  </si>
  <si>
    <t>0300110080</t>
  </si>
  <si>
    <t>1)01.01.2016, не установлена</t>
  </si>
  <si>
    <t>1)п.1</t>
  </si>
  <si>
    <t>1)Постановление администрации Пермского муниципального района от 08.12.2015 № 1688  "Об установлении расходного обязательства по организации и проведению культурно-массовых мероприятий в области культурно-досуговой деятельности и библиотечного дела"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</si>
  <si>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</si>
  <si>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2)14.08.2015, не установлена</t>
  </si>
  <si>
    <t>2)Постановление администрации Пермского муниципального района от 14.08.2015 № 1242 "Об утверждении Порядка обеспечения работников муниципальных учреждений Пермского муниципального района путевками на санаторно-курортное лечение и оздоровление и Порядка взаимодействия участников системы обеспечения работников путевками на санаторно-курортное лечение и оздоровление"</t>
  </si>
  <si>
    <t>03006SС070</t>
  </si>
  <si>
    <t>1)28.04.2015, 31.12.2017</t>
  </si>
  <si>
    <t xml:space="preserve">1)Решение Земского Собрания Пермского муниципального района от 28.04.2015 № 69 "Об обеспечении работников муниципальных учреждений Пермского муниципального района путевками на санаторно-курортное лечение и оздоровление" </t>
  </si>
  <si>
    <t>1)17.04.2015-  31.12.2017;</t>
  </si>
  <si>
    <t xml:space="preserve">1)ст.3; </t>
  </si>
  <si>
    <t xml:space="preserve">1)Закон Пермского края от 01.04.2015 № 461-пк "Об обеспечении работников государственных и муниципальных учреждений Пермского края путевками на санаторно-курортное лечение и оздоровление"; </t>
  </si>
  <si>
    <t xml:space="preserve">1)01.01.2006, не установлена; </t>
  </si>
  <si>
    <t xml:space="preserve">1) п.1, п.11 ч.1 ст. 15;              </t>
  </si>
  <si>
    <t xml:space="preserve">1)Федеральный закон от 06.10.2003 № 131-ФЗ "О б общих принципах организации местного самоуправления в Российской Федерации"; </t>
  </si>
  <si>
    <t>030062С070</t>
  </si>
  <si>
    <t>170031И020</t>
  </si>
  <si>
    <t>07 03</t>
  </si>
  <si>
    <t>030021К030</t>
  </si>
  <si>
    <t>030021К010</t>
  </si>
  <si>
    <t>1)Постановление администрации Пермского муниципального района от 30.10.2015 № 1393  "Об установлении расходного обязательства по обеспечению льгот по родительской плате за обучение в МБОО ДОД ДШИ Пермского муниципального района"</t>
  </si>
  <si>
    <t>8)01.01.2016, не установлена</t>
  </si>
  <si>
    <t>8)п.1</t>
  </si>
  <si>
    <t>8)Постановление администрации Пермского муниципального района от 22.09.2015 № 1307 "Об утверждении Положения о формировании муниципального задания на оказание муниципальных услуг (выполнение работ) и его финансового обеспечения"</t>
  </si>
  <si>
    <t>7)01.07.2015, не установлена</t>
  </si>
  <si>
    <t>7)п.2</t>
  </si>
  <si>
    <t>7)Постановление администрации Пермского муниципального района от 05.06.2015 № 1099 "Об утверждении Положения о материальном стимулировании руководителей муниципальных образовательных организаций дополнительного образования детей детских школ искусств Пермского муниципального района"</t>
  </si>
  <si>
    <t>6)16.03.2014, не установлена</t>
  </si>
  <si>
    <t>6)п. 1</t>
  </si>
  <si>
    <t>6)Постановление главы Пермского муниципального района от 17.03.2014 № 842 "Об утверждении типовых штатных нормативов административно руководящего, учебно-вспомогательного и обслуживающего персонала МОУ ДОД ДШИ Пермского муниципального района"</t>
  </si>
  <si>
    <t>5)01.02.2015,не установлена</t>
  </si>
  <si>
    <t>5)п. 1</t>
  </si>
  <si>
    <t>5)Постановление администрации Пермского муниципального района от 18.12.2014 № 5244 "Об утверждении категорий образовательных организаций и схемы должностных окладов руководителей, заместителей руководителей и главных бухгалтеров МОУ ДОД ДШИ Пермского муниципального района"</t>
  </si>
  <si>
    <t>4)01.07.2013,не установлена</t>
  </si>
  <si>
    <t>3)01.01.2013,не установлена</t>
  </si>
  <si>
    <t xml:space="preserve">3)п. 1 </t>
  </si>
  <si>
    <t>3)Постановление администрации Пермского муниципального района от 24.01.2013 № 199 "Об утверждении схемы должностных окладов работников образовательных учреждений дополнительного образования детей детских школ искусств Пермского муниципального района" (ред. от 24.06.14)</t>
  </si>
  <si>
    <t>2)01.02.2014, не установлена</t>
  </si>
  <si>
    <t>2)п. 1 п.п. 1.4</t>
  </si>
  <si>
    <t>2)Постановление администрации Пермского муниципального района от 20.02.2014 № 525 "Об утверждении схемы должностных окладов работников учреждений образования Пермского муниципального района"</t>
  </si>
  <si>
    <t>2)01.09.2013, не установлена;</t>
  </si>
  <si>
    <t xml:space="preserve"> 2)ст.9, п.1,2,3,5 ст.99 п.2;</t>
  </si>
  <si>
    <t>2)Закон РФ от 29.12.2012 № 273-ФЗ "Об образовании в РФ";</t>
  </si>
  <si>
    <t>0300210050</t>
  </si>
  <si>
    <t xml:space="preserve">07 03 </t>
  </si>
  <si>
    <t>1)01.02.2015, не установлена</t>
  </si>
  <si>
    <t>1) п.1</t>
  </si>
  <si>
    <t>1) Решение Земского Собрания от 13.11.2014 № 19 "Об утверждении Положения о системе оплаты труда образовательных организаций дополнительного образования Пермского муниципального района"</t>
  </si>
  <si>
    <t xml:space="preserve">1)27.03.2014, не установлена; </t>
  </si>
  <si>
    <t xml:space="preserve">1)ст. 12;   </t>
  </si>
  <si>
    <t>1)Закон Пермского края от 12.03.2014 № 308-ПК "Об образовании в Пермском крае" ;</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</si>
  <si>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</si>
  <si>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1001</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</si>
  <si>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</si>
  <si>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1000</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</si>
  <si>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</si>
  <si>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по факту исполнения 2015 год</t>
  </si>
  <si>
    <t>по плану 2015 год</t>
  </si>
  <si>
    <t>КЦСР</t>
  </si>
  <si>
    <t>раздел, подраздел</t>
  </si>
  <si>
    <t>дата вступления в силу, срок действия</t>
  </si>
  <si>
    <t>номер статьи (подстатьи), пункта (подпункта)</t>
  </si>
  <si>
    <t>наименование, номер и дата</t>
  </si>
  <si>
    <t>наимено-вание, номер и дата</t>
  </si>
  <si>
    <t>плановый период</t>
  </si>
  <si>
    <t>очередной 2017 год</t>
  </si>
  <si>
    <t>текущий 2016 год</t>
  </si>
  <si>
    <t>отчетный</t>
  </si>
  <si>
    <t>муниципального образования</t>
  </si>
  <si>
    <t>субъекта Российской Федерации</t>
  </si>
  <si>
    <t>Российской Федерации</t>
  </si>
  <si>
    <t>Объем средств на исполнение расходного обязательства</t>
  </si>
  <si>
    <t>Код расхода по БК</t>
  </si>
  <si>
    <t>Правовое основание финансового обеспечения и расходования
средств (нормативные правовые акты, договоры, соглашения)</t>
  </si>
  <si>
    <t>Код стро-ки</t>
  </si>
  <si>
    <t>Наименование расходного обязательства, вопроса местного значения, полномочия, права муниципального образования</t>
  </si>
  <si>
    <t>тыс.руб.</t>
  </si>
  <si>
    <t>Управление по делам культуры и спорта администрации Пермского муниципального района</t>
  </si>
  <si>
    <t>Реестр расходных обязательств Пермского муниципального района</t>
  </si>
  <si>
    <t>Реестр расходных обязательств (фрагмент) муниципальных образований, входящих в состав Пермского края</t>
  </si>
  <si>
    <t xml:space="preserve">Управление образования </t>
  </si>
  <si>
    <t>текущий</t>
  </si>
  <si>
    <t>очередной</t>
  </si>
  <si>
    <t>по плану</t>
  </si>
  <si>
    <t>по факту исполнения</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</si>
  <si>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 в том числе:</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</si>
  <si>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</si>
  <si>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 xml:space="preserve">1)п.1ч.1ст.15;                2)ст.22 гл.6;    3)ст.1         </t>
  </si>
  <si>
    <t xml:space="preserve">1)01.01.2006,не установлена;           2)01.06.2007, не установлена; 3)01.10.2011, не установлена            </t>
  </si>
  <si>
    <t xml:space="preserve">1)ст.12;      2)ст.9; 3)п.1.3.                                                                                    </t>
  </si>
  <si>
    <t>01     01      01     01     01       13</t>
  </si>
  <si>
    <t>02      03     04        06     13     01</t>
  </si>
  <si>
    <t>установление, изменение и отмена местных налогов и сборов муниципального района</t>
  </si>
  <si>
    <t>владение, пользование и распоряжение имуществом, находящимся в муниципальной собственности муниципального района</t>
  </si>
  <si>
    <t>1)п.20.ч.1.,ч.4 ст.14, п.1,п.3,п.15 ч.1.ст.15; 2)ст.4, 33; 3)ст.8;             4)ст.12</t>
  </si>
  <si>
    <t>1)01.01.2006, не установлена; 2)21.007.1997, не установлена; 3)29.07.1998, не установлена;   4)26.04.2002, не установлена</t>
  </si>
  <si>
    <t xml:space="preserve">1)Закон Пермского края от 04.05.2008 №228-ПК "О муниципальной службе в Пермском крае"    </t>
  </si>
  <si>
    <t xml:space="preserve">1)ст.12;  </t>
  </si>
  <si>
    <t xml:space="preserve">1)24.05.2008, не установлена;          </t>
  </si>
  <si>
    <t>01     04       05</t>
  </si>
  <si>
    <t>13         12      01</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</si>
  <si>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</si>
  <si>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1)Федеральный закон от 06.10.2003 № 131-ФЗ "Об общих принципах организации местного самоуправления  в Российской Федерации"</t>
  </si>
  <si>
    <t>1)п.4 ч.1 ст.15</t>
  </si>
  <si>
    <t>05</t>
  </si>
  <si>
    <t>02</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</si>
  <si>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РФ</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</si>
  <si>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</si>
  <si>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 xml:space="preserve">1) Федеральный закон от 06.10.2003 № 131-ФЗ "О б общих принципах организации местного самоуправления в Российской Федерации"; </t>
  </si>
  <si>
    <t xml:space="preserve">1) п.6 ч.1 ст. 15,               </t>
  </si>
  <si>
    <t xml:space="preserve">1)01.01.2006, не установлена, </t>
  </si>
  <si>
    <t>1)ст.4</t>
  </si>
  <si>
    <t>1)29.10.2006, не установлена</t>
  </si>
  <si>
    <t>04</t>
  </si>
  <si>
    <t>08</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</si>
  <si>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</si>
  <si>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 xml:space="preserve">1) п.6.1 ч.1 ст. 15,         2)ст.12               </t>
  </si>
  <si>
    <t xml:space="preserve">1)01.01.2006, не установлена,  2)08.01.2011, не установлена </t>
  </si>
  <si>
    <t>03</t>
  </si>
  <si>
    <t>09</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</si>
  <si>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</si>
  <si>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предупреждении и ликвидации последствий чрезвычайных ситуаций на территории муниципального района</t>
  </si>
  <si>
    <t xml:space="preserve">1) п.7 ч.1 ст. 15,               2)ст.11           </t>
  </si>
  <si>
    <t xml:space="preserve">1)01.01.2006, не установлена, 2)03.01.1995, не установлена  </t>
  </si>
  <si>
    <t>1)ст.8</t>
  </si>
  <si>
    <t>1)30.03.2007, не установлен</t>
  </si>
  <si>
    <t>03       04         05           05</t>
  </si>
  <si>
    <t>09      09       01          02</t>
  </si>
  <si>
    <t>организация охраны общественного порядка на территории муниципального района муниципальной милицией</t>
  </si>
  <si>
    <t>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</si>
  <si>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</si>
  <si>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организация мероприятий межпоселенческого характера по охране окружающей среды</t>
  </si>
  <si>
    <t>1) Федеральный закон от 06.10.2003 № 131-ФЗ "О б общих принципах организации местного самоуправления в Российской Федерации";   2) Федеральный закон от от 10.01.2002 № 7-ФЗ "Об охране окружающей среды"</t>
  </si>
  <si>
    <t xml:space="preserve">1) п.9 ч.1 ст. 15,                    2) ст.7        </t>
  </si>
  <si>
    <t>1)01.01.2006, не установлена,    2) 12.01.2002, не установлена</t>
  </si>
  <si>
    <t>06</t>
  </si>
  <si>
    <t>1) Федеральный закон от 06.10.2003 № 131-ФЗ "О б общих принципах организации местного самоуправления в Российской Федерации"; 2)Закон РФ от 29.12.2012 № 273-ФЗ "Об образовании в РФ"; 3)Федеральный Закон от 02.03.2007  №25-ФЗ "О муниципальной службе в Российской Федерации"</t>
  </si>
  <si>
    <t xml:space="preserve">1) п.1, п.11 ч.1 ст. 15,                2)ст.9, п.1,2,3,5 ст.99 п.2;        3)ст.22 гл.6             </t>
  </si>
  <si>
    <t xml:space="preserve">1)01.01.2006, не установлена,  2)01.09.2013, не установлена; 3)01.06.2007, не установлена; </t>
  </si>
  <si>
    <t xml:space="preserve">1)Закон Пермского края от 12.03.2014 № 308-ПК "Об образовании в Пермском крае" 2)'Закон Пермского края от 01.04.2015 № 461-пк "Об обеспечении работников государственных и муниципальных учреждений Пермского края путевками на санаторно-курортное лечение и оздоровление";    3)1)Закон Пермского края от 04.05.2008 №228-ПК "О муниципальной службе в Пермском крае" </t>
  </si>
  <si>
    <t>1)ст. 12;    2)ст.3;     3)ст.12</t>
  </si>
  <si>
    <t xml:space="preserve">1)27.03.2014, не установлена; 2)17.04.2015-  31.12.2017; 3)24.05.2008, не установлена;   </t>
  </si>
  <si>
    <t xml:space="preserve"> 1)Решение Земского Собрания Пермского муниципального района от 27.10.2011 г. №208 "Об утверждении Положения о денежном содержании муниципальных служащих органов местного самоуправления Пермского муниципального района";  2)Решение Земского Собрания Пермского муниципального района" от 30.10.2013г. №393 "Об утверждении Положения об оплате труда руководителей, специалистов, служащих, замещающих должности, не отнесённые к должностям муниципальной службы, и работников рабочих профессий органов местного самоуправления"; 3)Решение Земского Собрания Пермского муниципального района от 27.05.2008 N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4)Решение ЗС от 29.01.2009 №752 "Об утверждении порядка и условий командирования муниципальных служащих ОМС Пермского муниципального района"; 
 </t>
  </si>
  <si>
    <t xml:space="preserve">1)п.1; 2)п.1; 3)ч.5;   4)абз.2; п.10.6  5)п.1; 6)п.3 8) п.7 </t>
  </si>
  <si>
    <t xml:space="preserve">1)01.01.2011, не установлена;  2)28.08.2014, не установлена; 3)05.06.2008, не установлена  4)06.02.2009, не установлена; 5)01.01.2011, не установлена;  6)12.12.2014, не установлена; 7)15.03.13, не установлен8) 13.05.2010, не установлен  </t>
  </si>
  <si>
    <t>0709</t>
  </si>
  <si>
    <t>0170100000</t>
  </si>
  <si>
    <t xml:space="preserve">1)Решение ЗС от 27.05.2011г. № 177 "Об утверждении положения о системе оплаты труда работников муниципальных учреждений Пермского муниципального района"; 2) Постановление администрации Пермского муниципального района от 09.10.2013 №2970  "Об уплате труда работников муниципального казённого учреждения"Центр обеспечения безопасности Пермского муниципального района",МКУ  "Архив Пермского района", МКУ "Центр развития образования Пермского муниципального района", МКУ "Управления муниципальных закупок" Пермского муниципального района"
</t>
  </si>
  <si>
    <t>1) п.1  2)п.1</t>
  </si>
  <si>
    <t xml:space="preserve">1)27.05.2011, не установлен  2)01.01.2014, не установлен, </t>
  </si>
  <si>
    <t>0170210050</t>
  </si>
  <si>
    <t>Постановление администрации ПМР от 21.04.2016 № 175 "Об утверждении Положения о  порядке предоставления субсидий частным образовательным организациям и индивидуальным предпринимателям, осуществляющим образовательную деятельность по образовательным программам дошкольного образования на территории Пермского муниципального района и имеющим лицензию на осуществление образовательной деятельности"</t>
  </si>
  <si>
    <t>п.1</t>
  </si>
  <si>
    <t>21.04.2016, не установлен</t>
  </si>
  <si>
    <t>0701</t>
  </si>
  <si>
    <t>01101Ш060</t>
  </si>
  <si>
    <t xml:space="preserve">Решение ЗС от 13.11.2014 № 19 "Об утверждении Положения о системе оплаты труда работников муниципальных образовательных организаций дополнительного образования Пермского муниципального района" </t>
  </si>
  <si>
    <t>п.1.</t>
  </si>
  <si>
    <t>01.02.2015, не установлен</t>
  </si>
  <si>
    <t>0703</t>
  </si>
  <si>
    <t>0130110050</t>
  </si>
  <si>
    <t>Постановление администрации ПМР от 01.08.2016 № 376 "Об установлении расходного обязательства на приобретение мягкого инвентаря"</t>
  </si>
  <si>
    <t>01.08.2016, не установлен</t>
  </si>
  <si>
    <t>0110110130</t>
  </si>
  <si>
    <t>Постановление администрации ПМР от 22.09.2015 № 1307 "Об утверждении Положения о формировнии муниципального задания на оказание муниципальных услуг (выполнение работ) и его финансового обеспечения</t>
  </si>
  <si>
    <t>01.01.2016, не установлен</t>
  </si>
  <si>
    <t>0110110050</t>
  </si>
  <si>
    <t>Постановление администрации ПМР от 20.10.2014 № 4333 "О родительской плате за присмотр и уход за детьми в муниципальных образовательных организациях, реализующих образовательные программы дошкольного образования"</t>
  </si>
  <si>
    <t>01.01.2015, не установлен</t>
  </si>
  <si>
    <t>0110210070</t>
  </si>
  <si>
    <t>0702</t>
  </si>
  <si>
    <t>0120110130</t>
  </si>
  <si>
    <t>Постановление администрации ПМР от 02.02.2015 № 247 "Об установлении расходного обязательства по организации подвоза учащихся к месту учебы и обратно"</t>
  </si>
  <si>
    <t>02.02.2015, не установлен</t>
  </si>
  <si>
    <t>01201Ш010</t>
  </si>
  <si>
    <t>0120110050</t>
  </si>
  <si>
    <t>Постановление администрации ПМР от 02.02.2015 № 248 "Об установлении расходного обязательства по организации питания отдельных категорий учащихся"</t>
  </si>
  <si>
    <t>012011Ш030</t>
  </si>
  <si>
    <t>012011Ш040</t>
  </si>
  <si>
    <t>Постановление администрации ПМР от 27.02.2015 № 658 "Об установлении расходного обязательства по обеспечению льгот по родительской плате"</t>
  </si>
  <si>
    <t>27.02.2015, не установлен</t>
  </si>
  <si>
    <t>0120210070</t>
  </si>
  <si>
    <t>Постановление администрации ПМР от 14.05.2015 № 1029 "Об установлении расходного обязательства по софинансированию проекта "Мобильный учитель"</t>
  </si>
  <si>
    <t>14.05.2015, не установлен</t>
  </si>
  <si>
    <t>012011Ш020</t>
  </si>
  <si>
    <t>Решение ЗС ПМР от 28.04.2015 № 69 "Об обеспечении работников муниципальных учреждений Пермского муниципального района путевками на санаторно-курортное лечение и оздоровление"</t>
  </si>
  <si>
    <t>п.2.</t>
  </si>
  <si>
    <t>29.04.2015, 31.12.2017</t>
  </si>
  <si>
    <t>1003</t>
  </si>
  <si>
    <t>01501SC070</t>
  </si>
  <si>
    <t>0160310090</t>
  </si>
  <si>
    <t>Постановление администрации ПМР от 14.08.2015 № 1242 "Об утверждении Порядка обеспечении работников муниципальных учреждений Пермского муниципального района путевками на санаторно-курортное лечение и оздоровление и Прядка взаимодействия участников системы обеспечения работников путевками на санаторно-курортное лечение и оздоровление"</t>
  </si>
  <si>
    <t>01.09.2015, не установлен</t>
  </si>
  <si>
    <t>015012С070</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</si>
  <si>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</si>
  <si>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 xml:space="preserve">1) п.12, ч.1 ст. 15,                </t>
  </si>
  <si>
    <t xml:space="preserve">1)01.01.2006, не установлена,  </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</si>
  <si>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</si>
  <si>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</si>
  <si>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 xml:space="preserve">1) Федеральный закон от 06.10.2003 № 131-ФЗ "О б общих принципах организации местного самоуправления в Российской Федерации"; 2)Градостроительный Кодекс РФ от 29.12.2004 N 190-ФЗ </t>
  </si>
  <si>
    <t xml:space="preserve">1) п.15, ч.1 ст. 15,         2)п.1ч.2, п.1 ч.1, п.3 ч.1, п.4 ч.1, п.4 ч.2, п.6 ч.2 , п.2 ч.1, п.2 ч.2, ст.8, ч.9, ч.17, ст.24, ст.ст.30-33, ст.ст. 41-46, ст.ст.56-57, ст.ст 29.1-29.4       </t>
  </si>
  <si>
    <t xml:space="preserve">1)01.01.2006, не установлена, 2)30.12.2004г., не установлена  </t>
  </si>
  <si>
    <t>12</t>
  </si>
  <si>
    <t>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 38-ФЗ «О рекламе»</t>
  </si>
  <si>
    <t>формирование и содержание муниципального архива, включая хранение архивных фондов поселений</t>
  </si>
  <si>
    <t>1)п.16 ч.1 ст.15;             2)ст.4</t>
  </si>
  <si>
    <t>1)01.01.2006, не установлена; 2)06.11.2004, не установлена</t>
  </si>
  <si>
    <t>1)ст.5</t>
  </si>
  <si>
    <t>1)24.03.2007, не установлена</t>
  </si>
  <si>
    <t>содержание на территории муниципального района межпоселенческих мест захоронения, организация ритуальных услуг</t>
  </si>
  <si>
    <t>1)п.17 ч.1 ст.15;             2)ст.25</t>
  </si>
  <si>
    <t>1)01.01.2006, не установлена; 2)25.01.1996, не установлена</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</si>
  <si>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</si>
  <si>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</si>
  <si>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1)п.19.1 ч.1 ст.15;            2)ст.40;    3)ст.22 гл.6</t>
  </si>
  <si>
    <t xml:space="preserve">1)01.01.2006, не установлена); 2)09.10.1992, не установлена; 3)01.06.2007, не установлена; </t>
  </si>
  <si>
    <t>1)ст. 11, 15;  2)ст.3;     3)ст.12</t>
  </si>
  <si>
    <t>08        08</t>
  </si>
  <si>
    <t>01        04</t>
  </si>
  <si>
    <t>создание условий для развития местного традиционного народного художественного творчества в поселениях, входящих в состав муниципального района</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</si>
  <si>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</si>
  <si>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</si>
  <si>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 Федеральный закон от 06.10.2003 № 131-ФЗ "О б общих принципах организации местного самоуправления в Российской Федерации";  2)Федеральный закон от 21.12.1994 № 68-ФЗ "О защите населения и территории от чрезвычайных ситуаций природного и техногенного характера";          3)Федеральный закон от 12.02.1998 № 28-ФЗ "О гражданской обороне";     4) Федеральный закон от 21.12.1994 №69-ФЗ"О пожарной безопасности"</t>
  </si>
  <si>
    <t>1) п.21, ч.1 ст. 15;               2) ч.2, 2.1 ст.11;             3)ч.2 ст.8;     4)ст.10</t>
  </si>
  <si>
    <t xml:space="preserve">1)01.01.2006, не установлена; 2)03.01.1995, не установлена; 3)26.02.1998, не установлена; 4)05.01.1995, не установлена   </t>
  </si>
  <si>
    <t xml:space="preserve">1)Закон Пермского края от 12.03.2007 №12-ПК "О защите населения и территории Пермского края от чрезвычайных ситуаций природного и техногенного характера"   </t>
  </si>
  <si>
    <t xml:space="preserve">ст.18    </t>
  </si>
  <si>
    <t xml:space="preserve">31.03.2007, не установлена   </t>
  </si>
  <si>
    <t>101021Б020</t>
  </si>
  <si>
    <t>102011Б030</t>
  </si>
  <si>
    <t>102011Б050</t>
  </si>
  <si>
    <t>1)Закон Пермской области от 20.07.1995 № 288-50 "О физической культуре и спорте"; 2)Постановление Правительства Пермского края от 14.02.2014 № 79-п "Об установлении расходного обязательства Пермского края
на реализацию проекта "Школьный спортивный клуб
и утверждении Порядка предоставления субсидий бюджетам муниципальных районов (городских округов) Пермского края из бюджета Пермского края в целях софинансирования проекта
"Школьный спортивный клуб""</t>
  </si>
  <si>
    <t>1)ст. 10;    2)в целом</t>
  </si>
  <si>
    <t>1)16.08.1995, не установлена; 2)06.03.2014, не установлена</t>
  </si>
  <si>
    <t xml:space="preserve">11        </t>
  </si>
  <si>
    <t xml:space="preserve">01        </t>
  </si>
  <si>
    <t>организация и осуществление мероприятий межпоселенческого характера по работе с детьми и молодежью</t>
  </si>
  <si>
    <t>1) Федеральный закон от 06.10.2003 № 131-ФЗ "О б общих принципах организации местного самоуправления в Российской Федерации"</t>
  </si>
  <si>
    <t>1) п.27, ч.1 ст. 15</t>
  </si>
  <si>
    <t xml:space="preserve">1)Закон Пермского края от 05.02.2016 № 602-ПК "Об организации и обеспечении отдыха детей и их оздоровления в Пермском крае"              </t>
  </si>
  <si>
    <t>1) ст.5, 13</t>
  </si>
  <si>
    <t>1) 28.02.2016, не установлена</t>
  </si>
  <si>
    <t xml:space="preserve">Постановление администрации ПМР от 13.05.2016 № 223 "Об организации и обеспечении отдыха детей и их оздоровления в Пермском муниципальном районе" </t>
  </si>
  <si>
    <t>13.05.2016, не установлен</t>
  </si>
  <si>
    <t>0707</t>
  </si>
  <si>
    <t>0140110150</t>
  </si>
  <si>
    <t>Постановление администрации ПМР от 11.12.2015 № 1690 "Об установлении расходного обязательства по мероприятиям, обеспечивающим кадровую политику в сфере образования"</t>
  </si>
  <si>
    <t>0150210080</t>
  </si>
  <si>
    <t>Постановление администрации ПМР от 31.12.2015 № 1746 "Об установлении расходного обязательства по мероприятиям с детьми"</t>
  </si>
  <si>
    <t>0130210080</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</si>
  <si>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</si>
  <si>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осуществление муниципального лесного контроля</t>
  </si>
  <si>
    <t>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</si>
  <si>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осуществление мер по противодействию коррупции в границах муниципального района</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</si>
  <si>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</si>
  <si>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осуществление муниципального земельного контроля на межселенной территории муниципального района</t>
  </si>
  <si>
    <t>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</si>
  <si>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1) п.36 ч.1 ст. 15</t>
  </si>
  <si>
    <t>01</t>
  </si>
  <si>
    <t>13</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</si>
  <si>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</si>
  <si>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</si>
  <si>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</si>
  <si>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</si>
  <si>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</si>
  <si>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 на территории сельского поселения</t>
  </si>
  <si>
    <t>участие в предупреждении и ликвидации последствий чрезвычайных ситуаций в границах сельского поселения</t>
  </si>
  <si>
    <t>организация библиотечного обслуживания населения, комплектование и обеспечение сохранности библиотечных фондов библиотек сельского поселения</t>
  </si>
  <si>
    <t>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</si>
  <si>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</si>
  <si>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сельского поселения</t>
  </si>
  <si>
    <t>использование, охрана, защита, воспроизводство лесов, лесов особо охраняемых природных территорий, расположенных в границах населенных пунктов сельского поселения</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</si>
  <si>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</si>
  <si>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организация ритуальных услуг и содержание мест захоронения на территории сельского поселения</t>
  </si>
  <si>
    <t>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 на территории сельского поселения</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</si>
  <si>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</si>
  <si>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осуществление мероприятий по обеспечению безопасности людей на водных объектах, охране их жизни и здоровья на территории сельского поселения</t>
  </si>
  <si>
    <t>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 на территории сельского поселения</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</si>
  <si>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</si>
  <si>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осуществление муниципального лесного контроля на территории сельского поселения</t>
  </si>
  <si>
    <t>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 на территории сельского поселения</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</si>
  <si>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на территории сельского поселения на территории сельского поселения</t>
  </si>
  <si>
    <t>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 на территории сельского поселения</t>
  </si>
  <si>
    <t>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 на территории сельского поселения</t>
  </si>
  <si>
    <t>осуществление мер по противодействию коррупции в границах сельского поселения</t>
  </si>
  <si>
    <t>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 на территории сельского поселения</t>
  </si>
  <si>
    <t>создание условий для организации досуга и обеспечения жителей поселения услугами организаций культуры</t>
  </si>
  <si>
    <t xml:space="preserve">1) п.12 ч.1 ст.14, ч.4 ст.15;           2)ст.40;    </t>
  </si>
  <si>
    <t xml:space="preserve">1)01.01.2006, не установлена; 2)09.10.1992, не установлена; </t>
  </si>
  <si>
    <t>1) п.4 ч.1 ст.14, ч.4 ст.15</t>
  </si>
  <si>
    <t>04        05          05</t>
  </si>
  <si>
    <t>12        02             05</t>
  </si>
  <si>
    <t xml:space="preserve">1) п.5 ч.1 ст.14, ч.4 ст.15;            2) ст. 13, гл.2.; </t>
  </si>
  <si>
    <t>1)01.01.2006, не установлена; 2)12.11.2007, не установлена</t>
  </si>
  <si>
    <t>04         05</t>
  </si>
  <si>
    <t>09        05</t>
  </si>
  <si>
    <t>1) п.6 ч.1 ст.14, ч.4 ст.15;            2)ст.18, 19, 19.1, 20</t>
  </si>
  <si>
    <t>1)01.01.2006, не установлена;  2)07.08.2007, не установлена</t>
  </si>
  <si>
    <t>01          05        10</t>
  </si>
  <si>
    <t>13       05       03</t>
  </si>
  <si>
    <t>1) п.23 ч.1 ст.14, ч.4 ст.15</t>
  </si>
  <si>
    <t>1) п.31 ч.1 ст.14, ч.4 ст.15</t>
  </si>
  <si>
    <t>04         04</t>
  </si>
  <si>
    <t>06        12</t>
  </si>
  <si>
    <t xml:space="preserve"> 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
</t>
  </si>
  <si>
    <t>1) п.19 ч.1 ст.14, ч.4 ст.15</t>
  </si>
  <si>
    <t>01       05          05</t>
  </si>
  <si>
    <t>13        03             05</t>
  </si>
  <si>
    <t>владение, пользование и распоряжение имуществом, находящимся в муниципальной собственности поселения</t>
  </si>
  <si>
    <t>1) Федеральный закон от 06.10.2003 № 131-ФЗ "О б общих принципах организации местного самоуправления в Российской Федерации";     2)Постановление Правительства РФ от 06.02.2006 № 75 "О порядке  проведения ОМС открытого конкурса по отбору Управляющей организации для управления многоквартирным домом"</t>
  </si>
  <si>
    <t>1) п.3 ч.1 ст.14, ч.4 ст.15;               2)в целом</t>
  </si>
  <si>
    <t>1)01.01.2006, не установлена; 2)22.02.2006, не установлена</t>
  </si>
  <si>
    <t>составление и рассмотрение проекта бюджета поселения, утверждение и исполнение бюджета поселения, осуществление контроля за его исполнением, сотавление и утверждение отчета об исполнении бюджета поселения</t>
  </si>
  <si>
    <t>1) п.1 ч.1 ст.14, ч.4 ст.15;            2)2)ст.22 гл.6;    3)ст.1</t>
  </si>
  <si>
    <t xml:space="preserve">1)01.01.2006, не установлена;   2)2)01.06.2007, не установлена; 3)01.10.2011, не установлена      </t>
  </si>
  <si>
    <t>013021Ш050</t>
  </si>
  <si>
    <t>040011Д010</t>
  </si>
  <si>
    <t>040021Д040</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</si>
  <si>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всего, в том числе:</t>
  </si>
  <si>
    <t>функционирование органов местного самоуправления</t>
  </si>
  <si>
    <t>финансирование муниципальных учреждений</t>
  </si>
  <si>
    <t>1) п.3 ч.1  ст.17</t>
  </si>
  <si>
    <t>01       04         05</t>
  </si>
  <si>
    <t>13     12         05</t>
  </si>
  <si>
    <t>принятие устава муниципального образования и внесение в него изменений и дополнений, издание муниципальных правовых актов</t>
  </si>
  <si>
    <t>установление официальных символов муниципального образования</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</si>
  <si>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</si>
  <si>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</si>
  <si>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</si>
  <si>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полномочиями по организации теплоснабжения, предусмотренными Федеральным законом «О теплоснабжении»</t>
  </si>
  <si>
    <t>полномочиями в сфере водоснабжения и водоотведения, предусмотренными Федеральным законом «О водоснабжении и водоотведении»</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</si>
  <si>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</si>
  <si>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</si>
  <si>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 п.6 ч.1  ст.17</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</si>
  <si>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</si>
  <si>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</si>
  <si>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 xml:space="preserve">1) Федеральный закон от 06.10.2003 № 131-ФЗ "О б общих принципах организации местного самоуправления в Российской Федерации"; 2)Закон Российской Федерации от 27.12.1991 № 2124-1  "О средствах массовой информации";       </t>
  </si>
  <si>
    <t>1) п.7 ч.1  ст.17;     2)ст.22</t>
  </si>
  <si>
    <t>1)01.01.2006, не установлена; 2)1)08.02.1992, не установлена</t>
  </si>
  <si>
    <t xml:space="preserve">01         12  </t>
  </si>
  <si>
    <t>13      02</t>
  </si>
  <si>
    <t>осуществление международных и внешнеэкономических связей в соответствии с федеральными законами</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</si>
  <si>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</si>
  <si>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</si>
  <si>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 в том числе:</t>
  </si>
  <si>
    <t xml:space="preserve">1)Федеральный закон от 06.10.2003 № 131-ФЗ "Об общих принципах организации местного самоуправления  в Российской Федерации"  </t>
  </si>
  <si>
    <t xml:space="preserve">1) п.1, ч.1 ст. 15.1;             </t>
  </si>
  <si>
    <t>1)07.04.1999, не установлен</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</si>
  <si>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</si>
  <si>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муниципального района</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</si>
  <si>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</si>
  <si>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осуществление функций учредителя муниципальных образовательных организаций высшего образования, находящихся в их ведении по состоянию на 31 декабря 2008 года</t>
  </si>
  <si>
    <t>создание условий для развития туризма</t>
  </si>
  <si>
    <t xml:space="preserve">1) п.8, ч.1 ст. 15.1;               2)Приложение 6            </t>
  </si>
  <si>
    <t xml:space="preserve">1)01.01.2006, не установлена; 2)02.08.2011-31.12.2018 </t>
  </si>
  <si>
    <t>1)в целом</t>
  </si>
  <si>
    <t>1)15.10.2015, не установлена</t>
  </si>
  <si>
    <t>04           05</t>
  </si>
  <si>
    <t>12             02</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</si>
  <si>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</si>
  <si>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</si>
  <si>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осуществление мероприятий, предусмотренных Федеральным законом «О донорстве крови и ее компонентов»</t>
  </si>
  <si>
    <t>совершение нотариальных действий, предусмотренных законодательством, в случае отсутствия в расположенном на межселенной территории населенном пункте нотариуса</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</si>
  <si>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</si>
  <si>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1.4.1. за счет субвенций, предоставленных из федерального бюджета или бюджета субъекта Российской Федерации, всего, в том числе:</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</si>
  <si>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</si>
  <si>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1)ст.19;      2)ст.3,4,5;   3)п.5</t>
  </si>
  <si>
    <t>1)01.01.2006, не установлена; 2) 29.12.2009 не установлена; 3)19.10.2009, не установлена</t>
  </si>
  <si>
    <t>1)18.02.2008, не установлена</t>
  </si>
  <si>
    <t>обслуживание лицевых счетов органов государственной власти Пермского края, государственных краевых учреждений органами местного самоуправления Пермского края</t>
  </si>
  <si>
    <t>1)Закон Пермского края от 29.12.2005 № 2768-620 "О передаче органам местного самоуправления отдельных государственных полномочий по обслуживанию получателей средств краевого бюджета"</t>
  </si>
  <si>
    <t>1)ст.6</t>
  </si>
  <si>
    <t>1)12.01.2006, не установлена</t>
  </si>
  <si>
    <t>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</si>
  <si>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1)ст.19;     2)п.3</t>
  </si>
  <si>
    <t>1)01.01.2006, не установлена; 2)10.12.2002, не установлена</t>
  </si>
  <si>
    <t xml:space="preserve">1)ст.6;   2)п.2 </t>
  </si>
  <si>
    <t>1)30.12.2007, не установлена; 2)28.12.2007, не установлена</t>
  </si>
  <si>
    <t>осуществление полномочий по страхованию граждан Российской Федерации, участвующих в деятельности дружин охраны общественного порядка на территории Пермского края</t>
  </si>
  <si>
    <t>распоряжение земельными участками, государственная собственность на которые не разграничена</t>
  </si>
  <si>
    <t>государственная регистрация актов гражданского состояния</t>
  </si>
  <si>
    <t>1)Закон Пермского края от 12.03.2007 № 18-ПК "О наделении органов местного самоуправления Пермского края полномочиями на государственную регистрацию актов гражданского состояния"</t>
  </si>
  <si>
    <t>1)31.03.2007, не установлена</t>
  </si>
  <si>
    <t>осуществление первичного воинского учета на территориях, где отсутствуют военные комиссариаты</t>
  </si>
  <si>
    <t>предоставление средств федеральному бюджету на составление протоколов об административных правонарушениях</t>
  </si>
  <si>
    <t>составление протоколов об административных правонарушениях</t>
  </si>
  <si>
    <t>1)ст.3;  2)ст.12.4;   3)в целом</t>
  </si>
  <si>
    <t>1)01.01.2011, не установлена; 2)19.04.15, не установлена;  3)19.05.2011, не установлена</t>
  </si>
  <si>
    <t>возмещение части процентной ставки по долгосрочным, среднесрочным и краткосрочным кредитам, взятым малыми формами хозяйствования</t>
  </si>
  <si>
    <t>1)ст.19;        2)в целом</t>
  </si>
  <si>
    <t>1)01.01.2006, не установлена; 2)16.01.2013 не установлена</t>
  </si>
  <si>
    <t>1)ст.3.п2.;    2)в целом</t>
  </si>
  <si>
    <t>01.01.2013, 
не установлена; 2)с01.01.2013 до 31.12.2020</t>
  </si>
  <si>
    <t>государственная поддержка кредитования малых форм хозяйствования</t>
  </si>
  <si>
    <t>мероприятия по отлову, содержанию, эвтаназии и утилизации (кремации) умерших в период содержания и эвтаназированных безнадзорных животных на территории Пермского края, в том числе администрирование</t>
  </si>
  <si>
    <t>администрирование отдельных государственных полномочий по поддержке сельскохозяйственного производства</t>
  </si>
  <si>
    <t xml:space="preserve">1)Федеральный Закон  от 06.10.2003 № 131-ФЗ "Об общих принципах организации местного самоуправления в Российской Федерации";  </t>
  </si>
  <si>
    <t xml:space="preserve">1)ст.19;        </t>
  </si>
  <si>
    <t>проведение Всероссийской сельскохозяйственной переписи в 2016 году</t>
  </si>
  <si>
    <t xml:space="preserve">1)ст.19;     2)ст.14;         3)в целом     </t>
  </si>
  <si>
    <t>1)01.01.2006, не установлена; 2)21.07.2005, не установлена;  3)07.08.2015-31.12.2016</t>
  </si>
  <si>
    <t>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</si>
  <si>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1)01.01.2006, не установлена; 2)9.03.2009 г., не установлена</t>
  </si>
  <si>
    <t>1) ст.6;     2)ст.3</t>
  </si>
  <si>
    <t>1)12.10.2006, не установлена; 2)17.10.2006, не установлена</t>
  </si>
  <si>
    <t>обеспечение воспитания и обучения детей-инвалидов в дошкольных образовательных организациях и на дому</t>
  </si>
  <si>
    <t>1)Федеральный Закон  от 06.10.2003 № 131-ФЗ "Об общих принципах организации местного самоуправления в Российской Федерации";   2)Закон РФ от 29.12.2012 № 273-ФЗ "Об образовании в РФ"</t>
  </si>
  <si>
    <t>1)ст.19;      2)ст.79</t>
  </si>
  <si>
    <t>1)01.01.2006, не установлена;  2)1.09.2013, не установлена</t>
  </si>
  <si>
    <t>1)Закон Пермского края от 12.03.2014 г. № 308-ПК "Об  образовании в Пермском крае";    2)Закон ПК от 23.12.2006 № 46-КЗ "О наделении органов местного самоуправления Пермского края отдельными государственными полномочиями в сфере образования";                              3)'Постановление Правительства Пермского края от 21.03.2014 № 179-п "Об утверждении Порядка предоставления и расходования субвенций из бюджета Пермского края бюджетам муниципальных районов и городских округов Пермского края на осуществление отдельных государственных полномочий в сфере образования"</t>
  </si>
  <si>
    <t>1)ст.12;      2)ст.6;   3)п.2.1</t>
  </si>
  <si>
    <t>1)27.03.2014, не установлена;  2)09.01.2007,не установлена;     3)31.03.2014,не установлена</t>
  </si>
  <si>
    <t>Постановление администрации ПМР от 23.11.2010 г. N 1711 "Об утверждении Порядка воспитания и обучения детей-инвалидов дошкольного возраста на дому по основным общеобразовательным программам дошкольного образования и Порядка предоставления компнсации части затрат родителям
(законным представителям) по воспитанию и обучению детей-инвалидов дошкольного возраста на дому по основным общеобразовательным программам дошкольного образования</t>
  </si>
  <si>
    <t>12.12.2010, не установлен</t>
  </si>
  <si>
    <t>011012Н020</t>
  </si>
  <si>
    <t>012012Н320</t>
  </si>
  <si>
    <t>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</si>
  <si>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 xml:space="preserve">1)ст.19;      2)п.3ч.1ст.8 </t>
  </si>
  <si>
    <t>1)Закон Пермского края от 12.03.2014 г. № 308-ПК "Об  образовании в Пермском крае";   2)'Постановление Правительства Пермского края от 14.02.2014 № 78-п "Об утверждении Порядка предоставления и расходования субвенций из бюджета Пермского края местным бюджетам  на реализацию государственных полномочий Пермского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</si>
  <si>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1)ст.12;   2)п.2.1.</t>
  </si>
  <si>
    <t>1)27.03.2014, не установлена; 2)'07.03.2014,не установлена</t>
  </si>
  <si>
    <t xml:space="preserve">1)Постановление администрации ПМР от 20.02.2014 № 525 "Об утверждении схемы должностных окладов работников учреждений образования Пермского муниципального района"          2) Решение ЗС от 13.11.2014 № 18 "Об утверждении Положения о системе оплаты труда работников муниципальных образовательных организаций Пермского муниципального района, реализующих основную образовательную прграмму дошкольного образования" </t>
  </si>
  <si>
    <t>1) п.1 2) п.1.</t>
  </si>
  <si>
    <t>1) 20.02.2014, не установлен                     2) 01.02.2015, не установлен</t>
  </si>
  <si>
    <t>011012Н030</t>
  </si>
  <si>
    <t>предоставление мер социальной поддержки педагогическим работникам образовательных организаций</t>
  </si>
  <si>
    <t xml:space="preserve">1)Федеральный Закон  от 06.10.2003 № 131-ФЗ "Об общих принципах организации местного самоуправления в Российской Федерации";   </t>
  </si>
  <si>
    <t xml:space="preserve">1)ст.19; </t>
  </si>
  <si>
    <t>1)Закон ПК от 14.11.2008 № 339-ПК "О наделении органов местного самоуправления Пермского края государственными полномочиями Пермского края по предоставлению мер социальной поддержки педагогическим работникам"; 2)Закон Пермского края от 12.03.2014 г. № 308-ПК "Об  образовании в Пермском крае";       3)'Постановление Правительства ПК от 25.07.2014 № 689-п Об утверждении Порядка выплаты и возврата единовременного государственного пособия педагогическому работнику и формы договора о предоставлении единовременного государственного пособия педагогическому работнику"</t>
  </si>
  <si>
    <t>1)ст.8;       2)ст.22;       3)в целом</t>
  </si>
  <si>
    <t>1)01.12.2008,не установлена;   2)27.03.2014, не установлена;   3)15.08.2014,не установлена</t>
  </si>
  <si>
    <t>015012Н230</t>
  </si>
  <si>
    <t>предоставление государственных гарантий на получение общедоступного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</si>
  <si>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1)ст.19;      2)п.3ч.1 ст.8, п.2 ст.99</t>
  </si>
  <si>
    <t>1)Закон ПК от 23.12.2006 № 46-КЗ "О наделении органов местного самоуправления Пермского края отдельными государственными полномочиями в сфере образования";                              2)'Постановление Правительства Пермского края от 21.03.2014 № 179-п "Об утверждении Порядка предоставления и расходования субвенций из бюджета Пермского края бюджетам муниципальных районов и городских округов Пермского края на осуществление отдельных государственных полномочий в сфере образования"</t>
  </si>
  <si>
    <t>1)ст.6;     2)п.2.1</t>
  </si>
  <si>
    <t>2)09.01.2007,не установлена;     3)31.03.2014,не установлена</t>
  </si>
  <si>
    <t xml:space="preserve">1) Постановление администрации ПМР от 20.02.2014 № 525 "Об утверждении схемы должностных окладов работников учреждений образования Пермского муниципального района"       2) Решение ЗС от 13.11.2014 № 17 "Об утверждении Положения о системе оплаты труда работников муниципальных образовательных организаций Пермского муниципального района, реализующих основные образовательные программы начального общего, основного общего и среднего общего образования" </t>
  </si>
  <si>
    <t>1) '20.02.2014,не установлен          2) 01.02.2015, не установлен</t>
  </si>
  <si>
    <t>012012Н070</t>
  </si>
  <si>
    <t>предоставление общедоступного и бесплатного дошкольного, начального, основного, среднего общего образования по основным и адаптированным основным общеобразовательным программам в специальных (коррекционных) образовательных организациях для обучающихся, воспитанников с ограниченными возможностями здоровья, специальных учебно-воспитательных организациях открытого типа, оздоровительных образовательных организациях санаторного типа для детей, нуждающихся в длительном лечении</t>
  </si>
  <si>
    <t>012012Н071</t>
  </si>
  <si>
    <t>выплата вознаграждения за выполнение функций классного руководителя педагогическим работникам образовательных организаций</t>
  </si>
  <si>
    <t xml:space="preserve">1)ст.19;      </t>
  </si>
  <si>
    <t xml:space="preserve">1)01.01.2006, не установлена;  </t>
  </si>
  <si>
    <t>1)Закон ПК от 03.02.2008 № 194-ПК "О наделении органов местного самоуправления Пермского края государственными полномочиями по выплате вознаграждения за выполнение функций классного руководителя педагогическим работникам муниципальных образовательных учреждений";  2)Постановление Правительства ПК от 30.05.2014 № 420-п"Об утверждении Порядка предоставления и расходования субвенций, переданных изх бюджета Пермского края бюджетам муниципальных районов (гордских округов) Пермского края на осуществление государственных полномочий по выплате вознаграждения за выполнение функций классного руководителя педагогическим работникам муниципальных образовательных организаций"</t>
  </si>
  <si>
    <t>1)ст.7, п 1.1,                     2)в целом</t>
  </si>
  <si>
    <t>1)17.02.2008,не установлена;   2)20.06.2014,не установлена</t>
  </si>
  <si>
    <t>012012Н080</t>
  </si>
  <si>
    <t>мероприятия по организации оздоровления и отдыха детей</t>
  </si>
  <si>
    <t xml:space="preserve">1)Закон Пермского края от 05.02.2016 № 602-ПК "Об организации и обеспечении отдыха детей и их оздоровления в Пермском крае"                                           2)Постановление Правительства ПК от 01.04.2013 № 173-п "Об обеспечении отдыха и оздоровления детей в Пермском крае";                                  3)Постановление Правительства ПК от 31.03.2016 № 169-п "Об утверждении порядков по реализации государственных полномочий в сфере обеспечения отдыха детей и их оздоровления в Пермском крае"                           </t>
  </si>
  <si>
    <t>1)ст.5, 13;        2)п.1;           3)п.2</t>
  </si>
  <si>
    <t>1) 28.02.2016, не установлена  2)18.04.2013, не установлена;   3)12.04.2016, не установлена</t>
  </si>
  <si>
    <t>014012Е290</t>
  </si>
  <si>
    <t>дополнительные меры социальной поддержки отдельных категорий лиц, которым присуждены ученые степени кандидата и доктора наук, работающих в общеобразовательных и профессиональных организациях</t>
  </si>
  <si>
    <t>1)Закон ПК от 23.12.2010 № 729-ПК "О дополнительных мерах социальной поддержки отдельных категорий лиц, которым присуждена ученая степень кандидата наук, докора наук, работающих в образовательных учреждениях Пермского края";      2)Постановление Правительства ПК от 23.11.2011 № 937-п "Об утверждении Порядка предоставленния ежемесячной денежной выплаты отдельным категориям лиц, которым присуждена ученая степень кандидата наук, доктора наук, работающих в образовательных учреждениях на территории Пермского края"</t>
  </si>
  <si>
    <t>1)ст.7;         2)в целом</t>
  </si>
  <si>
    <t>1)01.09.2011, не установлена;   2)01.09.2011, не установлена</t>
  </si>
  <si>
    <t>0150170080</t>
  </si>
  <si>
    <t>1)Закон Пермского края от 01.06.2010 № 628-ПК "О социальной поддержке педагогических работников образовательных учреждений, работающих в сельской местности и поселках городского типа (рабочих поселках), по оплате жилого помещения и коммунальных услуг";                                            2)Постановление Правительства Пермского края от 08.06.2010 № 293-п "Об утверждении Порядка предоставления педагогическим работникам образовательных учреждений, работающим и проживающим в сельской местности и поселках городского типа (рабочих поселках), мер социальной поддержки по оплате жилого помещения и коммунальных услуг";     3)Постановление Правительства Пермского края от 15.02.2008 № 23-п "О механизме возмещения расходов, свзанных с предоставлением мер социальной поддержки педагогическим работникам, и порядке выплаты денежной компенсации педагогическим работникам на приобретение твердого топлива и его доставку "</t>
  </si>
  <si>
    <t>1)ст.3, п.3;    2)п.3.1., 3.2., 3.3.;   3)в целом</t>
  </si>
  <si>
    <t>1)18.06.2010, не установлена; 2)26.06.2010, не установлена;  3)20.02.2009, не установлена</t>
  </si>
  <si>
    <t>015012С010</t>
  </si>
  <si>
    <t>предоставление мер социальной поддержки отдельным категориям граждан, работающим в государственных и муниципальных организациях Пермского края и проживающим в сельской местности и поселках городского типа (рабочих поселках), по оплате жилого помещения и коммунальных услуг</t>
  </si>
  <si>
    <t>обеспечение жилыми помещениями реабилитированных лиц, имеющих инвалидность или являющихся пенсионерами, и проживающих совместно членов их семей</t>
  </si>
  <si>
    <t>обеспечение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</si>
  <si>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1)ст.19;       2)в целом;    3)ст.23.2</t>
  </si>
  <si>
    <t>1)01.01.2006, не установлена;  2)07.05.2008, не установлена; 3)22.01.1995, не установлена</t>
  </si>
  <si>
    <t>10</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</si>
  <si>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</si>
  <si>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1)ст.19; 2)ст.23.2;       3)ст.28.2</t>
  </si>
  <si>
    <t>1)01.01.2006, не установлена;   2)22.01.1995, не установлена;   3)04.12.1995, не установлена</t>
  </si>
  <si>
    <t>предоставление мер социальной поддержки учащимся из многодетных малоимущих семей</t>
  </si>
  <si>
    <t xml:space="preserve">1)Федеральный Закон  от 06.10.2003 № 131-ФЗ "Об общих принципах организации местного самоуправления в Российской Федерации";  2)закон РФ от 29.12.2012 № 273-ФЗ "Об образовании в РФ" </t>
  </si>
  <si>
    <t>1)ст.19;         2) п.п.1,2 п.2 ст.34,</t>
  </si>
  <si>
    <t>1)01.01.2006, не установлена;  2)01.09.2013, не установлена</t>
  </si>
  <si>
    <t>1)Закон Пермской области от 09.09.1996 № 533-83 "Об охране семьи, материнства, отцовства и детства";                                          2)Закон Пермского края от 10.09.2008 № 290-ПК "О наделении органов местного самоуправления Пермского края государственными полномочиями по предоставлению мер социальной поддержки учащимся из малоимущих многодетных и малоимущих семей";                    3)Постановление Правительства ПК от 06.07.2007 № 130-п "О предоставлении мер социальной поддержки малоимущим семьям, имеющим детей, и беременным женщинам"</t>
  </si>
  <si>
    <t>1)ст.8;       2)ст.6;        3)п.4</t>
  </si>
  <si>
    <t>1)09.09.1996,не установлена; 2)07.10.2008, не установлена; 3)28.08.2007,не установлена</t>
  </si>
  <si>
    <t>012012Е020</t>
  </si>
  <si>
    <t>предоставление мер социальной поддержки учащимся из малоимущих семей</t>
  </si>
  <si>
    <t>012012Е030</t>
  </si>
  <si>
    <t>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</si>
  <si>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1)ст.19;     2)п.5 ст.65</t>
  </si>
  <si>
    <t>1)Закон Пермского края от 28.12.2007 № 172-ПК "О наделении органов местного самоуправления Пермского края государственными полномочиями по выплате компенсации части родительской платы за присмотр и уход за ребенком в образовательных организациях, реализующих общеобразовательную программу дошкольного образования"  2)Постановление Правительства ПК от 26.12.2014 № 1557-п "О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</si>
  <si>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1)п.3 ст.2, ст.6 2) п.1</t>
  </si>
  <si>
    <t>1)07.01.2008,не установлена 2) 01.01.2015, не установлена</t>
  </si>
  <si>
    <t xml:space="preserve">приказ управления образования от 28.07.2016 № 189 "Об утверждении Порядка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t>
  </si>
  <si>
    <t>28.07.2016, не установлен</t>
  </si>
  <si>
    <t>0110370280</t>
  </si>
  <si>
    <t>1004</t>
  </si>
  <si>
    <t>возмещение хозяйствующим субъектам недополученных доходов от перевозки отдельных категорий граждан с использованием социальных проездных документов</t>
  </si>
  <si>
    <t xml:space="preserve">1)Федеральный Закон  от 06.10.2003 № 131-ФЗ "Об общих принципах организации местного самоуправления в Российской Федерации"   </t>
  </si>
  <si>
    <t>1)ст.9;        2)в целом</t>
  </si>
  <si>
    <t>1)01.01.2007, не установлена;  2)04.11.2006, не установлена</t>
  </si>
  <si>
    <t>внедрение федеральных государственных образовательных стандартов дошкольного образования</t>
  </si>
  <si>
    <t xml:space="preserve">Постановление Правительства Пермского края от 23.10.2015 № 890-п "О реализации региональных мероприятий Федеральной целевой программы развития образования на 2011-2015 годы по направлению "достижение во всех субъектах Российской Федерации стратегических ориентиров национальной образовательной инициативы "Наша новая школа" в 2015 году"
</t>
  </si>
  <si>
    <t>23.10.2015, не установлена</t>
  </si>
  <si>
    <t>07</t>
  </si>
  <si>
    <t>финансовое обеспечение мероприятий федеральной целевой программы развития образования на 2011-2015 годы</t>
  </si>
  <si>
    <t xml:space="preserve">Единовременная денежная выплата обучающимся из малоимущих семей, поступающим в первый класс общеобразовательной организации </t>
  </si>
  <si>
    <t>0120170460</t>
  </si>
  <si>
    <t>реализация мероприятий по стимулированию педагогических работников по результатам обучения школьников</t>
  </si>
  <si>
    <t xml:space="preserve">Постановление Правительства Пермского края от 25.12.2015 N 1155-п "Об утверждении Порядка реализации мероприятий по стимулированию педагогических работников по результатам обучения школьников по итогам 2014-2015 учебного года"
</t>
  </si>
  <si>
    <t>в целом</t>
  </si>
  <si>
    <t>25.12.2015, не установлена</t>
  </si>
  <si>
    <t>Выплата единовременных премий обучающимся, награжденным знаком отличия Пермского края "Гордость Пермского края"</t>
  </si>
  <si>
    <t xml:space="preserve">Закон Пермского края от 08.12.2014 N 404-ПК "О награждении знаком отличия Пермского края обучающихся общеобразовательных организаций, профессиональных образовательных организаций Пермского края"
</t>
  </si>
  <si>
    <t>ст.4, п.3</t>
  </si>
  <si>
    <t>26.12.2014, не установлена</t>
  </si>
  <si>
    <t>1.4.2. за счет собственных доходов и источников финансирования дефицита бюджета муниципального района, всего, в том числе:</t>
  </si>
  <si>
    <t>1)Федеральный закон от 06.10.2003 № 131-ФЗ "Об общих принципах организации местного самоуправления в Российской Федерации"</t>
  </si>
  <si>
    <t>1) п.20 ч.1 ст.15, ст.60,</t>
  </si>
  <si>
    <t>1)01.01.2006,                не установлена</t>
  </si>
  <si>
    <t>1)Закон Пермского края от 13.09.2006 №11-КЗ "О методиках распределения межбюджетных трансфертов в Пермском крае"</t>
  </si>
  <si>
    <t>1)ст.1</t>
  </si>
  <si>
    <t>1)01.10.2006, не установлена</t>
  </si>
  <si>
    <t>14          14</t>
  </si>
  <si>
    <t>01           02</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</si>
  <si>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 в том числе:</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</si>
  <si>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 в том числе:</t>
  </si>
  <si>
    <t>Организация и осуществление мероприятий межпоселенческого характера по работе с детьми и молодежью (передача полномочий) Муниципальная программа "Семья и дети Пермского муниципального района на 2014-2016 годы"</t>
  </si>
  <si>
    <t xml:space="preserve">1)п.27 ч.1 ст.15, ч.4 ст.15, </t>
  </si>
  <si>
    <t xml:space="preserve">Решение ЗС ПМР от 28.04.2015 № 67  "О передаче осуществления части полномочий по организации отдыха детей в каникулярное время органам местного самоуправления сельских поселений Пермского муниципального района"
</t>
  </si>
  <si>
    <t>28.04.2015     31.12.2016</t>
  </si>
  <si>
    <t>0400110150</t>
  </si>
  <si>
    <t>Передача полномочий Кондратовскому сельскому поселению на организацию комплектования книжных фондов библиотек сельских поселений Пермского муниципального района</t>
  </si>
  <si>
    <t xml:space="preserve">1)п.19 ч.1 ст.15, ч.4 ст.15, </t>
  </si>
  <si>
    <t>1.5.4.2. в иных случаях, не связанных с заключением соглашений, предусмотренных в подпункте 1.5.4.1, всего, в том числе:</t>
  </si>
  <si>
    <t>Предоставление субсидий бюджетам муниципальных образований на решение вопросов местного значения с участием средств самообложения граждан</t>
  </si>
  <si>
    <t xml:space="preserve">1)ст.14 </t>
  </si>
  <si>
    <t>1)Постановление Правительства Пермского края от 13.04.2011 №188-п " Об утверждении порядка предоставления из бюджета Перского края иных межбюджетных трансфертов бюджетам муниципальных образований Пермского края на решение вопросов местного значения, осуществляемых с участиес средств самооблажения граждан"</t>
  </si>
  <si>
    <t>1)13.04.2011, не установлена</t>
  </si>
  <si>
    <t>Предоставление субсидии на софинансирование мероприятий по реализации социально значимых проектов ТОС</t>
  </si>
  <si>
    <t xml:space="preserve">1)Постановление Правительства Пермского края от 12.01.2015 №10-п "Об утверждении Порядка предоставления субсидий из бюджета Пермского края бюджетам муниципальных образований Пермского края на софинансирование мероприятий по реализации социально значимых проектов территориального общественного самоуправления"
</t>
  </si>
  <si>
    <t>1)24.01.2015, не установлена</t>
  </si>
  <si>
    <t>Мероприятия федеральной целевой программы "Устойчивое развитие сельских территорий на 2014-2017 годы и на период до 2020 года"</t>
  </si>
  <si>
    <t xml:space="preserve">1)Постановление Правительства РФ от 15.07.2013 №598 "О федеральной целевой программе "Устойчивое развитие сельских территорий на 2014 - 2017 годы и на период до 2020 года"
</t>
  </si>
  <si>
    <t>1)приложение 10</t>
  </si>
  <si>
    <t>1)01.01.2014-31.12.2017</t>
  </si>
  <si>
    <t xml:space="preserve">1)Постановление Правительства Пермского края от 07.09.2015 №612-п "Об утверждении Порядка предоставления бюджетам муниципальных образований Пермского края субсидий за счет средств федерального бюджета на грантовую поддержку местных инициатив граждан, проживающих в сельской местности"
</t>
  </si>
  <si>
    <t>1)07.09.2015, не установлена</t>
  </si>
  <si>
    <t>Обеспечение мероприятий по переселению граждан из аварийного жилищного фонда</t>
  </si>
  <si>
    <t>1)Федеральный закон РФ от 21.07.2007 № 185-ФЗ «О Фонде содействия реформированию жилищно-коммунального хозяйства»</t>
  </si>
  <si>
    <t>1)ст.20.8</t>
  </si>
  <si>
    <t>1)23.07.2007, не установлена</t>
  </si>
  <si>
    <t xml:space="preserve">1)Постановление Правительства Пермского края от 04.07.2014 №582-п "Об утверждении Методики распределения средств, поступивших от государственной корпорации - Фонда содействия реформированию жилищно-коммунального хозяйства, бюджетам муниципальных образований Пермского края в форме субсидий на обеспечение мероприятий по переселению граждан из аварийного жилищного фонда и Порядка предоставления и расходования средств, поступивших от государственной корпорации - Фонда содействия реформированию жилищно-коммунального хозяйства, бюджетам муниципальных образований Пермского края в форме субсидий на обеспечение мероприятий по переселению граждан из аварийного жилищного фонда";                   2)Постановление Правительства Пермского края от 29.05.2013 №579-п "Об утверждении региональной адресной Программы по переселению граждан из аварийного жилищного фонда на территории Пермского края на 2013-2017 годы, объемов расходов по приоритетному региональному проекту "Достойное жилье" на 2013 год"
</t>
  </si>
  <si>
    <t>1)в целом;  2)в целом</t>
  </si>
  <si>
    <t>1)17.07.2014, не установлена;  2)13.06.2013- 31.12.2017</t>
  </si>
  <si>
    <t>05          10</t>
  </si>
  <si>
    <t>01         03</t>
  </si>
  <si>
    <t>Комплектование книжных фондов библиотек муниципальных образований</t>
  </si>
  <si>
    <t>1)Постановление Правительства РФ от 29.12.2010 № 1186 "Об утверждении Правил предоставления из федерального бюджета бюджетам субъектов РФ иных межбюджетных трансфертов на комплектование книжных фондов библиотек муниципальных образований"</t>
  </si>
  <si>
    <t>1)29.12.2010, не установлена</t>
  </si>
  <si>
    <t>1)Постановление Правительства Пермского края от 14.02.2012 № 62-п "Об утверждении Правил предоставления иных межбюджетных трансфертов, передаваемых бюджетам муниципальных районов (городских округов) Пермского края на комплектование книжных фондов, в том числе на приобретение литературно-художественных журналов и(или) на их подписку, библиотек муниципальных образований Пермского края за счет средств федерального бюджета"</t>
  </si>
  <si>
    <t>1)14.02.2012,не установлнеа</t>
  </si>
  <si>
    <t>Реализация мероприятий федеральной целевой программы "Культура России (2012-2018 годы)" государственной программы Российской Федерации "Развитие культуры и туризма"</t>
  </si>
  <si>
    <t xml:space="preserve">1)Постановление Правительства РФ от 03.03.2012 №186 "О федеральной целевой программе "Культура России (2012 - 2018 годы)"
2)Распоряжение Правительства РФ от 11.06.2015 №1080-р
"О распределении субсидий, предоставляемых в 2015 году из федерального бюджета на софинансирование расходных обязательств субъектов Российской Федерации по развитию учреждений культуры"
</t>
  </si>
  <si>
    <t>1)Приложение 4;                   2)раздел2</t>
  </si>
  <si>
    <t>1)03.03.2012, 31.12.2018;     2)11.06.2015-31.12.2015</t>
  </si>
  <si>
    <t xml:space="preserve">1)Постановление Правительства Пермского края от 13.11.2015 №979-п "О предоставлении и расходовании субсидий бюджетам муниципальных районов (городских округов) Пермского края на развитие учреждений культуры, за исключением субсидий на софинансирование объектов капитального строительства, связанных с созданием модельных библиотек (для целей модернизации сельской библиотечной сети) на территории Пермского края, за счет средств федерального бюджета в 2015 году"
</t>
  </si>
  <si>
    <t>1)13.11.2015-31.12.2015</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</si>
  <si>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</si>
  <si>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 в том числе:</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</si>
  <si>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</si>
  <si>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установление, изменение и отмена местных налогов и сборов городского округа</t>
  </si>
  <si>
    <t>владение, пользование и распоряжение имуществом, находящимся в муниципальной собственности городского округа</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</si>
  <si>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</si>
  <si>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</si>
  <si>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</si>
  <si>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</si>
  <si>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</si>
  <si>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</si>
  <si>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предупреждении и ликвидации последствий чрезвычайных ситуаций в границах городского округа</t>
  </si>
  <si>
    <t>организация охраны общественного порядка на территории городского округа муниципальной милицией</t>
  </si>
  <si>
    <t>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</si>
  <si>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обеспечение первичных мер пожарной безопасности в границах городского округа</t>
  </si>
  <si>
    <t>организация мероприятий по охране окружающей среды в границах городского округа</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</si>
  <si>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</si>
  <si>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создание условий для обеспечения жителей городского округа услугами связи, общественного питания, торговли и бытового обслуживания</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</si>
  <si>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</si>
  <si>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создание условий для организации досуга и обеспечения жителей городского округа услугами организаций культуры</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</si>
  <si>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</si>
  <si>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</si>
  <si>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</si>
  <si>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создание условий для массового отдыха жителей городского округа и организация обустройства мест массового отдыха населения</t>
  </si>
  <si>
    <t>формирование и содержание муниципального архива</t>
  </si>
  <si>
    <t>организация ритуальных услуг и содержание мест захоронения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</si>
  <si>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</si>
  <si>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</si>
  <si>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</si>
  <si>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</si>
  <si>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</si>
  <si>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</si>
  <si>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</si>
  <si>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</si>
  <si>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</si>
  <si>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осуществление мероприятий по обеспечению безопасности людей на водных объектах, охране их жизни и здоровья</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</si>
  <si>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</si>
  <si>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организация и осуществление мероприятий по работе с детьми и молодежью в городском округе</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</si>
  <si>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</si>
  <si>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</si>
  <si>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</si>
  <si>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осуществление мер по противодействию коррупции в границах городского округа</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</si>
  <si>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 в том числе:</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</si>
  <si>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</si>
  <si>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2.3.1. по перечню, предусмотренному Федеральным законом от 06.10.2003 № 131-ФЗ "Об общих принципах организации местного самоуправления в Российской Федерации", всего, в том числе:</t>
  </si>
  <si>
    <t>создание музеев городского округа</t>
  </si>
  <si>
    <t>создание муниципальных образовательных организаций высшего образования</t>
  </si>
  <si>
    <t>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</si>
  <si>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</si>
  <si>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создание муниципальной пожарной охраны</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</si>
  <si>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</si>
  <si>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городского округа</t>
  </si>
  <si>
    <t>2.3.2.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 в том числе:</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</si>
  <si>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 в том числе:</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</si>
  <si>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</si>
  <si>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2.4.1. за счет субвенций, предоставленных из федерального бюджета или бюджета субъекта Российской Федерации, всего, в том числе:</t>
  </si>
  <si>
    <t>обеспечение хранения, комплектования, учета и использования архивных документов государственной части документов архивного фонда Пермского края</t>
  </si>
  <si>
    <t>образование комиссий по делам несовершеннолетних и защите их прав и организация их деятельности</t>
  </si>
  <si>
    <t>2.4.2. за счет собственных доходов и источников финансирования дефицита бюджета городского округа, всего, в том числе:</t>
  </si>
  <si>
    <t>2.5.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</si>
  <si>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2.5.1. по предоставлению субсидий в бюджет субъекта Российской Федерации, всего</t>
  </si>
  <si>
    <t>2.5.2. по предоставлению иных межбюджетных трансфертов, всего, в том числе:</t>
  </si>
  <si>
    <t>4. Расходные обязательства, возникшие в результате принятия нормативных правовых актов городского поселения, заключения договоров (соглашений), всего
из них:</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</si>
  <si>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 в том числе:</t>
  </si>
  <si>
    <t>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 владение, пользование и распоряжение имуществ</t>
  </si>
  <si>
    <t>установление, изменение и отмена местных налогов и сборов городского поселения</t>
  </si>
  <si>
    <r>
      <t xml:space="preserve">владение, пользование и распоряжение имуществом, находящимся в муниципальной собственности городского </t>
    </r>
    <r>
      <rPr>
        <sz val="12"/>
        <color indexed="8"/>
        <rFont val="Times New Roman"/>
        <family val="1"/>
        <charset val="204"/>
      </rPr>
      <t>поселения</t>
    </r>
  </si>
  <si>
    <r>
      <t>организация в границах городского</t>
    </r>
    <r>
      <rPr>
        <sz val="12"/>
        <color indexed="8"/>
        <rFont val="Times New Roman"/>
        <family val="1"/>
        <charset val="204"/>
      </rPr>
      <t xml:space="preserve">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r>
  </si>
  <si>
    <r>
      <t xml:space="preserve">дорожная деятельность в отношении автомобильных дорог местного значения в границах населенных пунктов городского </t>
    </r>
    <r>
      <rPr>
        <sz val="12"/>
        <color indexed="8"/>
        <rFont val="Times New Roman"/>
        <family val="1"/>
        <charset val="204"/>
      </rPr>
      <t xml:space="preserve">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t>
    </r>
    <r>
      <rPr>
        <sz val="12"/>
        <rFont val="Times New Roman"/>
        <family val="1"/>
        <charset val="204"/>
      </rPr>
      <t xml:space="preserve">городского </t>
    </r>
    <r>
      <rPr>
        <sz val="12"/>
        <color indexed="8"/>
        <rFont val="Times New Roman"/>
        <family val="1"/>
        <charset val="204"/>
      </rPr>
      <t>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r>
  </si>
  <si>
    <r>
      <t xml:space="preserve">обеспечение проживающих в городского </t>
    </r>
    <r>
      <rPr>
        <sz val="12"/>
        <color indexed="8"/>
        <rFont val="Times New Roman"/>
        <family val="1"/>
        <charset val="204"/>
      </rPr>
      <t>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r>
  </si>
  <si>
    <r>
      <t xml:space="preserve">создание условий для предоставления транспортных услуг населению и организация транспортного обслуживания населения в границах городского </t>
    </r>
    <r>
      <rPr>
        <sz val="12"/>
        <color indexed="8"/>
        <rFont val="Times New Roman"/>
        <family val="1"/>
        <charset val="204"/>
      </rPr>
      <t>поселения</t>
    </r>
  </si>
  <si>
    <r>
      <t xml:space="preserve">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t>
    </r>
    <r>
      <rPr>
        <sz val="12"/>
        <color indexed="8"/>
        <rFont val="Times New Roman"/>
        <family val="1"/>
        <charset val="204"/>
      </rPr>
      <t>поселения</t>
    </r>
  </si>
  <si>
    <r>
      <t xml:space="preserve">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городского </t>
    </r>
    <r>
      <rPr>
        <sz val="12"/>
        <color indexed="8"/>
        <rFont val="Times New Roman"/>
        <family val="1"/>
        <charset val="204"/>
      </rPr>
      <t>поселения, социальную и культурную адаптацию мигрантов, профилактику межнациональных (межэтнических) конфликтов</t>
    </r>
  </si>
  <si>
    <r>
      <t xml:space="preserve">участие в предупреждении и ликвидации последствий чрезвычайных ситуаций в границах городского </t>
    </r>
    <r>
      <rPr>
        <sz val="12"/>
        <color indexed="8"/>
        <rFont val="Times New Roman"/>
        <family val="1"/>
        <charset val="204"/>
      </rPr>
      <t>поселения</t>
    </r>
  </si>
  <si>
    <r>
      <t xml:space="preserve">обеспечение первичных мер пожарной безопасности в границах населенных пунктов городского </t>
    </r>
    <r>
      <rPr>
        <sz val="12"/>
        <color indexed="8"/>
        <rFont val="Times New Roman"/>
        <family val="1"/>
        <charset val="204"/>
      </rPr>
      <t>поселения</t>
    </r>
  </si>
  <si>
    <r>
      <t xml:space="preserve">создание условий для обеспечения жителей городского </t>
    </r>
    <r>
      <rPr>
        <sz val="12"/>
        <color indexed="8"/>
        <rFont val="Times New Roman"/>
        <family val="1"/>
        <charset val="204"/>
      </rPr>
      <t>поселения услугами связи, общественного питания, торговли и бытового обслуживания</t>
    </r>
  </si>
  <si>
    <r>
      <t xml:space="preserve">организация библиотечного обслуживания населения, комплектование и обеспечение сохранности библиотечных фондов библиотек городского </t>
    </r>
    <r>
      <rPr>
        <sz val="12"/>
        <color indexed="8"/>
        <rFont val="Times New Roman"/>
        <family val="1"/>
        <charset val="204"/>
      </rPr>
      <t>поселения</t>
    </r>
  </si>
  <si>
    <r>
      <t xml:space="preserve">создание условий для организации досуга и обеспечения жителей городского </t>
    </r>
    <r>
      <rPr>
        <sz val="12"/>
        <color indexed="8"/>
        <rFont val="Times New Roman"/>
        <family val="1"/>
        <charset val="204"/>
      </rPr>
      <t>поселения услугами организаций культуры</t>
    </r>
  </si>
  <si>
    <r>
      <t xml:space="preserve">сохранение, использование и популяризация объектов культурного наследия (памятников истории и культуры), находящихся в собственности городского </t>
    </r>
    <r>
      <rPr>
        <sz val="12"/>
        <color indexed="8"/>
        <rFont val="Times New Roman"/>
        <family val="1"/>
        <charset val="204"/>
      </rPr>
      <t xml:space="preserve">поселения, охрана объектов культурного наследия (памятников истории и культуры) местного (муниципального) значения, расположенных на территории </t>
    </r>
    <r>
      <rPr>
        <sz val="12"/>
        <rFont val="Times New Roman"/>
        <family val="1"/>
        <charset val="204"/>
      </rPr>
      <t xml:space="preserve">городского </t>
    </r>
    <r>
      <rPr>
        <sz val="12"/>
        <color indexed="8"/>
        <rFont val="Times New Roman"/>
        <family val="1"/>
        <charset val="204"/>
      </rPr>
      <t>поселения</t>
    </r>
  </si>
  <si>
    <r>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городского</t>
    </r>
    <r>
      <rPr>
        <sz val="12"/>
        <color indexed="8"/>
        <rFont val="Times New Roman"/>
        <family val="1"/>
        <charset val="204"/>
      </rPr>
      <t xml:space="preserve"> поселении</t>
    </r>
  </si>
  <si>
    <r>
      <t>обеспечение условий для развития на территории городского</t>
    </r>
    <r>
      <rPr>
        <sz val="12"/>
        <color indexed="8"/>
        <rFont val="Times New Roman"/>
        <family val="1"/>
        <charset val="204"/>
      </rPr>
      <t xml:space="preserve">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t>
    </r>
    <r>
      <rPr>
        <sz val="12"/>
        <rFont val="Times New Roman"/>
        <family val="1"/>
        <charset val="204"/>
      </rPr>
      <t xml:space="preserve">городского </t>
    </r>
    <r>
      <rPr>
        <sz val="12"/>
        <color indexed="8"/>
        <rFont val="Times New Roman"/>
        <family val="1"/>
        <charset val="204"/>
      </rPr>
      <t>поселения</t>
    </r>
  </si>
  <si>
    <r>
      <t>создание условий для массового отдыха жителей городского</t>
    </r>
    <r>
      <rPr>
        <sz val="12"/>
        <color indexed="8"/>
        <rFont val="Times New Roman"/>
        <family val="1"/>
        <charset val="204"/>
      </rPr>
      <t xml:space="preserve">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r>
  </si>
  <si>
    <r>
      <t xml:space="preserve">формирование архивных фондов городского </t>
    </r>
    <r>
      <rPr>
        <sz val="12"/>
        <color indexed="8"/>
        <rFont val="Times New Roman"/>
        <family val="1"/>
        <charset val="204"/>
      </rPr>
      <t>поселения</t>
    </r>
  </si>
  <si>
    <t>участие в организации деятельности по сбору (в том числе раздельному сбору) и транспортированию твердых коммунальных отходов</t>
  </si>
  <si>
    <r>
      <t xml:space="preserve">утверждение правил благоустройства территории городского </t>
    </r>
    <r>
      <rPr>
        <sz val="12"/>
        <color indexed="8"/>
        <rFont val="Times New Roman"/>
        <family val="1"/>
        <charset val="204"/>
      </rPr>
      <t xml:space="preserve">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t>
    </r>
    <r>
      <rPr>
        <sz val="12"/>
        <rFont val="Times New Roman"/>
        <family val="1"/>
        <charset val="204"/>
      </rPr>
      <t xml:space="preserve">городского </t>
    </r>
    <r>
      <rPr>
        <sz val="12"/>
        <color indexed="8"/>
        <rFont val="Times New Roman"/>
        <family val="1"/>
        <charset val="204"/>
      </rPr>
      <t xml:space="preserve">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t>
    </r>
    <r>
      <rPr>
        <sz val="12"/>
        <rFont val="Times New Roman"/>
        <family val="1"/>
        <charset val="204"/>
      </rPr>
      <t xml:space="preserve">городского </t>
    </r>
    <r>
      <rPr>
        <sz val="12"/>
        <color indexed="8"/>
        <rFont val="Times New Roman"/>
        <family val="1"/>
        <charset val="204"/>
      </rPr>
      <t>поселения</t>
    </r>
  </si>
  <si>
    <r>
      <t xml:space="preserve">утверждение генеральных планов городского </t>
    </r>
    <r>
      <rPr>
        <sz val="12"/>
        <color indexed="8"/>
        <rFont val="Times New Roman"/>
        <family val="1"/>
        <charset val="204"/>
      </rPr>
      <t xml:space="preserve">поселения, правил землепользования и застройки, утверждение подготовленной на основе генеральных планов </t>
    </r>
    <r>
      <rPr>
        <sz val="12"/>
        <rFont val="Times New Roman"/>
        <family val="1"/>
        <charset val="204"/>
      </rPr>
      <t>городского</t>
    </r>
    <r>
      <rPr>
        <sz val="12"/>
        <color indexed="8"/>
        <rFont val="Times New Roman"/>
        <family val="1"/>
        <charset val="204"/>
      </rPr>
      <t xml:space="preserve">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t>
    </r>
    <r>
      <rPr>
        <sz val="12"/>
        <rFont val="Times New Roman"/>
        <family val="1"/>
        <charset val="204"/>
      </rPr>
      <t xml:space="preserve">городского </t>
    </r>
    <r>
      <rPr>
        <sz val="12"/>
        <color indexed="8"/>
        <rFont val="Times New Roman"/>
        <family val="1"/>
        <charset val="204"/>
      </rPr>
      <t xml:space="preserve">поселения, утверждение местных нормативов градостроительного проектирования </t>
    </r>
    <r>
      <rPr>
        <sz val="12"/>
        <rFont val="Times New Roman"/>
        <family val="1"/>
        <charset val="204"/>
      </rPr>
      <t xml:space="preserve">городского </t>
    </r>
    <r>
      <rPr>
        <sz val="12"/>
        <color indexed="8"/>
        <rFont val="Times New Roman"/>
        <family val="1"/>
        <charset val="204"/>
      </rPr>
      <t xml:space="preserve">поселений, резервирование земель и изъятие земельных участков в границах </t>
    </r>
    <r>
      <rPr>
        <sz val="12"/>
        <rFont val="Times New Roman"/>
        <family val="1"/>
        <charset val="204"/>
      </rPr>
      <t xml:space="preserve">городского </t>
    </r>
    <r>
      <rPr>
        <sz val="12"/>
        <color indexed="8"/>
        <rFont val="Times New Roman"/>
        <family val="1"/>
        <charset val="204"/>
      </rPr>
      <t xml:space="preserve">поселения для муниципальных нужд, осуществление муниципального земельного контроля в границах </t>
    </r>
    <r>
      <rPr>
        <sz val="12"/>
        <rFont val="Times New Roman"/>
        <family val="1"/>
        <charset val="204"/>
      </rPr>
      <t xml:space="preserve">городского </t>
    </r>
    <r>
      <rPr>
        <sz val="12"/>
        <color indexed="8"/>
        <rFont val="Times New Roman"/>
        <family val="1"/>
        <charset val="204"/>
      </rPr>
      <t>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r>
  </si>
  <si>
    <r>
      <t xml:space="preserve">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городского </t>
    </r>
    <r>
      <rPr>
        <sz val="12"/>
        <color indexed="8"/>
        <rFont val="Times New Roman"/>
        <family val="1"/>
        <charset val="204"/>
      </rPr>
      <t>поселения, изменение, аннулирование таких наименований, размещение информации в государственном адресном реестре</t>
    </r>
  </si>
  <si>
    <r>
      <t xml:space="preserve">организация и осуществление мероприятий по территориальной обороне и гражданской обороне, защите населения и территории городского </t>
    </r>
    <r>
      <rPr>
        <sz val="12"/>
        <color indexed="8"/>
        <rFont val="Times New Roman"/>
        <family val="1"/>
        <charset val="204"/>
      </rPr>
      <t>поселения от чрезвычайных ситуаций природного и техногенного характера</t>
    </r>
  </si>
  <si>
    <r>
      <t xml:space="preserve">создание, содержание и организация деятельности аварийно-спасательных служб и (или) аварийно-спасательных формирований на территории городского </t>
    </r>
    <r>
      <rPr>
        <sz val="12"/>
        <color indexed="8"/>
        <rFont val="Times New Roman"/>
        <family val="1"/>
        <charset val="204"/>
      </rPr>
      <t>поселения</t>
    </r>
  </si>
  <si>
    <r>
      <t xml:space="preserve">создание, развитие и обеспечение охраны лечебно-оздоровительных местностей и курортов местного значения на территории городского </t>
    </r>
    <r>
      <rPr>
        <sz val="12"/>
        <color indexed="8"/>
        <rFont val="Times New Roman"/>
        <family val="1"/>
        <charset val="204"/>
      </rPr>
      <t>поселения, а также осуществление муниципального контроля в области использования и охраны особо охраняемых природных территорий местного значения</t>
    </r>
  </si>
  <si>
    <t>содействие в развитии сельскохозяйственного производства, создание условий для развития малого и среднего предпринимательства</t>
  </si>
  <si>
    <r>
      <t xml:space="preserve">организация и осуществление мероприятий по работе с детьми и молодежью в городском </t>
    </r>
    <r>
      <rPr>
        <sz val="12"/>
        <color indexed="8"/>
        <rFont val="Times New Roman"/>
        <family val="1"/>
        <charset val="204"/>
      </rPr>
      <t>поселении</t>
    </r>
  </si>
  <si>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</si>
  <si>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r>
      <t xml:space="preserve">предоставление помещения для работы на обслуживаемом административном участке городского </t>
    </r>
    <r>
      <rPr>
        <sz val="12"/>
        <color indexed="8"/>
        <rFont val="Times New Roman"/>
        <family val="1"/>
        <charset val="204"/>
      </rPr>
      <t>поселения сотруднику, замещающему должность участкового уполномоченного полиции</t>
    </r>
  </si>
  <si>
    <t>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t>
  </si>
  <si>
    <r>
      <t xml:space="preserve">обеспечение выполнения работ, необходимых для создания искусственных земельных участков для нужд городского </t>
    </r>
    <r>
      <rPr>
        <sz val="12"/>
        <color indexed="8"/>
        <rFont val="Times New Roman"/>
        <family val="1"/>
        <charset val="204"/>
      </rPr>
      <t>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r>
  </si>
  <si>
    <r>
      <t xml:space="preserve">осуществление мер по противодействию коррупции в границах городского </t>
    </r>
    <r>
      <rPr>
        <sz val="12"/>
        <color indexed="8"/>
        <rFont val="Times New Roman"/>
        <family val="1"/>
        <charset val="204"/>
      </rPr>
      <t>поселения</t>
    </r>
  </si>
  <si>
    <t>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</si>
  <si>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всего, в том числе:</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</si>
  <si>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</si>
  <si>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4.3.1. по перечню, предусмотренному Федеральным законом от 06.10.2003 № 131-ФЗ "Об общих принципах организации местного самоуправления в Российской Федерации", всего, в том числе:</t>
  </si>
  <si>
    <t>создание музеев городского поселения</t>
  </si>
  <si>
    <t>совершение нотариальных действий, предусмотренных законодательством, в случае отсутствия в городского поселении нотариуса</t>
  </si>
  <si>
    <t>создание условий для осуществления деятельности, связанной с реализацией прав местных национально-культурных автономий на территории городского поселения</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</si>
  <si>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поселения</t>
  </si>
  <si>
    <t>участие в организации и осуществлении мероприятий по мобилизационной подготовке муниципальных предприятий и учреждений, находящихся на территории городского поселения</t>
  </si>
  <si>
    <t>осуществление мероприятий по отлову и содержанию безнадзорных животных, обитающих на территории городского поселения</t>
  </si>
  <si>
    <t>4.3.2.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 в том числе:</t>
  </si>
  <si>
    <t>4.3.3.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 в том числе:</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</si>
  <si>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</si>
  <si>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4.4.1. за счет субвенций, предоставленных из федерального бюджета или бюджета субъекта Российской Федерации, всего, в том числе:</t>
  </si>
  <si>
    <t>4.4.2. за счет собственных доходов и источников финансирования дефицита бюджета городского поселения, всего, в том числе:</t>
  </si>
  <si>
    <t>4.5.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</si>
  <si>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4.5.1. по предоставлению субсидий, всего</t>
  </si>
  <si>
    <t>4.5.1.1. в бюджет субъекта Российской Федерации, всего</t>
  </si>
  <si>
    <t>4.5.1.2. в бюджет муниципального района на решение вопросов местного значения межмуниципального характера, всего, в том числе:</t>
  </si>
  <si>
    <t>4.5.2. по предоставлению иных межбюджетных трансфертов, всего</t>
  </si>
  <si>
    <t>4.5.2.1.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 в том числе:</t>
  </si>
  <si>
    <t>4.5.2.2. в иных случаях, не связанных с заключением соглашений, предусмотренных в подпункте 4.5.2.1, всего, в том числе:</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</si>
  <si>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</si>
  <si>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 в том числе:</t>
  </si>
  <si>
    <t>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</si>
  <si>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Федеральный закон от 06.10.2003 № 131-ФЗ "О б общих принципах организации местного самоуправления в Российской Федерации"</t>
  </si>
  <si>
    <t>Ст.14;Часть 1;Пункт 1</t>
  </si>
  <si>
    <t>01.01.2006, не установлена</t>
  </si>
  <si>
    <t>01         01           01     01</t>
  </si>
  <si>
    <t xml:space="preserve">02         04       11        13  </t>
  </si>
  <si>
    <t>установление, изменение и отмена местных налогов и сборов сельского поселения</t>
  </si>
  <si>
    <t>владение, пользование и распоряжение имуществом, находящимся в муниципальной собственности сельского поселения</t>
  </si>
  <si>
    <t>1)Федеральный закон от 06.10.2003 № 131-ФЗ "Об общих принципах организации местного самоуправления  в Российской Федерации"; 2)Федеральный закон от 21.07.1997г. № 122-ФЗ "О государственной регистрации прав на недвижимое имущество и сделок с ним";  3)Федеральный закон от 21.12.2001 № 178-ФЗ "О приватизации государственного и муниципального имущества"</t>
  </si>
  <si>
    <t>1)Ст.14;Часть 1;Пункт 3 2)ст.4 ;          3)ст.12</t>
  </si>
  <si>
    <t>1)01.01.2006, не установлена; 2)21.07.1997, не установлена;   3)26.04.2002, не установлена</t>
  </si>
  <si>
    <t>Указ Губернатора Пермского края от 15.02.2006 № 13 "Об утверждении Регламента передачи имущества во временное безвозмездное пользование органам местного самоуправления вновь образованных поселений в Пермском крае"</t>
  </si>
  <si>
    <t>Часть 3;  Пункт 3.1</t>
  </si>
  <si>
    <t>04.03.2006, не установлена</t>
  </si>
  <si>
    <t>01     01</t>
  </si>
  <si>
    <t xml:space="preserve">04      13  </t>
  </si>
  <si>
    <t>обеспечение первичных мер пожарной безопасности в границах населенных пунктов сельского поселения</t>
  </si>
  <si>
    <t>1)Федеральный закон от 06.10.2003 № 131-ФЗ "О б общих принципах организации местного самоуправления в Российской Федерации"; 2)Федеральный закон РФ от 21.12.1994 № 69-ФЗ «О пожарной безопасности»</t>
  </si>
  <si>
    <t>1)Ст.14;Часть 1;Пункт 9; 2)Ст.19</t>
  </si>
  <si>
    <t>1)01.01.2006, не установлена;   2) 21.12.1994, не установлена</t>
  </si>
  <si>
    <t>Закон Пермского края от 24.11.2006 № 31-КЗ "Об обеспечении пожарной безопасности в Пермском крае"</t>
  </si>
  <si>
    <t>01.01.2007, не установлена</t>
  </si>
  <si>
    <t>создание условий для обеспечения жителей сельского поселения услугами связи, общественного питания, торговли и бытового обслуживания</t>
  </si>
  <si>
    <t>создание условий для организации досуга и обеспечения жителей сельского поселения услугами организаций культуры</t>
  </si>
  <si>
    <t xml:space="preserve">1)Федеральный закон от 06.10.2003 № 131-ФЗ "О б общих принципах организации местного самоуправления в Российской Федерации"; 2)Закон Российской Федерации от 09.10.1992 № 3612-1 "Основы законодательства Российской Федерации о культуре";      </t>
  </si>
  <si>
    <t>1)Ст.14;   Часть 1;Пункт 12; 2) Ст. 40;</t>
  </si>
  <si>
    <t xml:space="preserve">1)01.01.2006, не установлена; 2) 09.10.1992, не установлена;  </t>
  </si>
  <si>
    <t>1) Указ Губернатора Пермской области от 17.11.1999 № 165 "О ежемесячной надбавке к должностному окладу (тарифной ставке) за выслугу лет работникам культуры, искусства и кинематографии"; 2)Закон Пермской области от 07.04.1999 № 458-66 "О государственной политике в сфере культуры, искусства и кинематографии"</t>
  </si>
  <si>
    <t>1) в целом;  2)ст. 11, 15;</t>
  </si>
  <si>
    <t>1) 17.11.1999, не установлена; 2) 07.04.1999, не установлена;</t>
  </si>
  <si>
    <t>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</si>
  <si>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 xml:space="preserve">1)Федеральный закон от 06.10.2003 № 131-ФЗ "О б общих принципах организации местного самоуправления в Российской Федерации"; 2)Федеральный закон РФ от 04.12.2007 № 329-ФЗ "О физической культуре и спорте в Российской Федерации"       </t>
  </si>
  <si>
    <t>1)Ст.14;   Часть 1;Пункт 14; 2)Ст.9;Пункт 1</t>
  </si>
  <si>
    <t>1)01.01.2006, не установлена; 2)30.03.2008, не установлена</t>
  </si>
  <si>
    <t>Закон Пермской области от 20.07.1995 № 288-50 "О физической культуре и спорте";</t>
  </si>
  <si>
    <t xml:space="preserve">ст. 10; </t>
  </si>
  <si>
    <t>16.08.1995, не установлена;</t>
  </si>
  <si>
    <t>11</t>
  </si>
  <si>
    <t>формирование архивных фондов сельского поселения</t>
  </si>
  <si>
    <t>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</si>
  <si>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 xml:space="preserve">Федеральный закон от 06.10.2003 № 131-ФЗ "О б общих принципах организации местного самоуправления в Российской Федерации"; </t>
  </si>
  <si>
    <t xml:space="preserve">Ст.14;   Часть 1;Пункт 19; </t>
  </si>
  <si>
    <t>01.01.2006, не установлена;</t>
  </si>
  <si>
    <t>Распоряжение Губернатора Пермской области от 30.09.1999 № 436-р "О разработке Правил благоустройства и содержания территорий городских и сельских поселений"</t>
  </si>
  <si>
    <t>30.09.1999, не установлена;</t>
  </si>
  <si>
    <t>05        03</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</si>
  <si>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сельского поселения, изменение, аннулирование таких наименований, размещение информации в государственном адресном реестре</t>
  </si>
  <si>
    <t>содействие в развитии сельскохозяйственного производства, создание условий для развития малого и среднего предпринимательства на территории сельского поселения</t>
  </si>
  <si>
    <t>организация и осуществление мероприятий по работе с детьми и молодежью в сельском поселении</t>
  </si>
  <si>
    <t>1) Федеральный закон от 06.10.2003 № 131-ФЗ "О б общих принципах организации местного самоуправления в Российской Федерации"; 2) Постановление ВС РФ от 03.06.1993 № 5090-1 "Об Основных направлениях государственной молодежной политики в Российской Федерации"</t>
  </si>
  <si>
    <t>1)Ст.14;   Часть 1;Пункт 30; 2) Часть 3;Абз.5;</t>
  </si>
  <si>
    <t>1) 01.01.2006, не установлена;2) 03.06.1993 - не установлена</t>
  </si>
  <si>
    <t>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сельского поселения</t>
  </si>
  <si>
    <t xml:space="preserve">Ст.14;   Часть 1;Пункт 33; </t>
  </si>
  <si>
    <t xml:space="preserve"> 01.01.2006, не установлена;</t>
  </si>
  <si>
    <t>Закон Пермского края от 09.07.2015 № 511-ПК "Об отдельных вопросах участия граждан в охране общественного порядка на территории Пермского края "</t>
  </si>
  <si>
    <t xml:space="preserve"> 20.07.2015, не установлена; </t>
  </si>
  <si>
    <t>14</t>
  </si>
  <si>
    <t xml:space="preserve">Ст.14;   Часть 1;Пункт 4; </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</si>
  <si>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</si>
  <si>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1) Федеральный закон от 06.10.2003 № 131-ФЗ "О б общих принципах организации местного самоуправления в Российской Федерации"; 2) Федеральный закон Российской Федерации от 8 ноября 2007 г. N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Приказ Минтранса России от 16.11.2012 N 402
"Об утверждении Классификации работ по капитальному ремонту, ремонту и содержанию автомобильных дорог" </t>
  </si>
  <si>
    <t>1) Ст.14;   Часть 1; Пункт 5; 2) глава2. ст. 13;  3) в целом;</t>
  </si>
  <si>
    <t>1)  01.01.2006, не установлена; 2) 12.11.2007, не установлена; 3) 16.06.2013, не установлена</t>
  </si>
  <si>
    <t xml:space="preserve">1) Закон Пермского края от 01.12.2011 N 859-ПК "О дорожном фонде Пермского края и о внесении изменения в Закон Пермского края "О бюджетном процессе в Пермском крае";  2) Постановление Правительства Пермского края от 12.12.2014 N 1447-п "Об утверждении Порядка предоставления   субсидий бюджетам муниципальных образований Пермского края на строительство (реконструкцию), капитальный ремонт и ремонт автомобильных дорог общего пользования местного значения, находящихся на территории Пермского края";                                </t>
  </si>
  <si>
    <t xml:space="preserve">1) в целом;  2)в целом;  </t>
  </si>
  <si>
    <t>1)01.01.2012, не установлена; 2) 01.01.2015, не установлена; 3)21.05.2012, не установлена</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</si>
  <si>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</si>
  <si>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 Федеральный закон от 06.10.2003 № 131-ФЗ "О б общих принципах организации местного самоуправления в Российской Федерации"; 2) Федеральный закон РФ от 21.07.2007 № 185-ФЗ "О Фонде содействия реформированию жилищно-коммунального хозяйства"</t>
  </si>
  <si>
    <t>1) Ст.14;   Часть 1; Пункт 6;2) в целом;</t>
  </si>
  <si>
    <t>1)  01.01.2006, не установлена; 2)21.07.2007 - не установлена;</t>
  </si>
  <si>
    <t xml:space="preserve"> Федеральный закон от 06.10.2003 № 131-ФЗ "О б общих принципах организации местного самоуправления в Российской Федерации"; </t>
  </si>
  <si>
    <t xml:space="preserve">Ст.14;   Часть 1; Пункт 7; </t>
  </si>
  <si>
    <t xml:space="preserve">  01.01.2006, не установлена;</t>
  </si>
  <si>
    <t>Закон Пермского края от 12.10.2006 № 19-КЗ "Об основах организации транспортного обслуживания населения на территории Пермского края"</t>
  </si>
  <si>
    <t>Ст.4;Пункт 4;</t>
  </si>
  <si>
    <t>01.01.2007 - не установ</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</si>
  <si>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t>
  </si>
  <si>
    <t xml:space="preserve"> 1) Федеральный закон от 06.10.2003 № 131-ФЗ "О б общих принципах организации местного самоуправления в Российской Федерации"; 2) Федеральный закон РФ от 21.12.1994 № 68-ФЗ "О защите населения и территорий от чрезвычайных ситуаций природного и техногенного характера"; 3) Федеральный закон от 12.02.1998 № 28-ФЗ "О гражданской обороне";</t>
  </si>
  <si>
    <t xml:space="preserve">1) Ст.14;   Часть 1; Пункт 8; 2) Глава 2; Ст.11; Пункт 2; 3)Глава 3,  ст.8; </t>
  </si>
  <si>
    <t xml:space="preserve"> 1) 01.01.2006, не установлена; 2) 04.01.1995, не установлена; 3)26.02.1998, не установлена;</t>
  </si>
  <si>
    <t>Закон Пермского края от 12.03.2007 № 12-ПК «О защите населения и территорий Пермского края от чрезвычайных ситуаций природного и техногенного характера»</t>
  </si>
  <si>
    <t>Ст.18;Абз.2</t>
  </si>
  <si>
    <t>31.03.2007, не установлена;</t>
  </si>
  <si>
    <t>03      10</t>
  </si>
  <si>
    <t>09         03</t>
  </si>
  <si>
    <t xml:space="preserve"> 1) Федеральный закон от 06.10.2003 № 131-ФЗ "О б общих принципах организации местного самоуправления в Российской Федерации"; 2)Закон Российской Федерации  от 09.10.1992 № 3612-1 "Основы законодательства Российской Федерации о культуре"</t>
  </si>
  <si>
    <t>1) Ст.14;   Часть 1; Пункт 8; 2) Ст. 40;</t>
  </si>
  <si>
    <t xml:space="preserve"> 1)  01.01.2006, не установлена; 2) 09.10.1992, не установлена;  </t>
  </si>
  <si>
    <t>1) Указ Губернатора Пермской области от 17.11.1999 № 165 "О ежемесячной надбавке к должностному окладу (тарифной ставке) за выслугу лет работникам культуры, искусства и кинематографии"; 2)Закон Пермской области от 07.04.1999 № 458-66 "О государственной политике в сфере культуры, искусства и кинематографии"; 3) Закон  Пермского  края от 05.03.2008 № 205-ПК "О библиотечном деле в Пермском крае";</t>
  </si>
  <si>
    <t>1) в целом;  2)Глава 3; ст. 11; 3)Глава 7; Ст.24;</t>
  </si>
  <si>
    <t>1) 17.11.1999, не установлена; 2) 07.04.1999, не установлена; 3) 24.03.2008, не установлена;</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</si>
  <si>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сельского поселении</t>
  </si>
  <si>
    <t>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</si>
  <si>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 xml:space="preserve"> 1) Федеральный закон от 06.10.2003 № 131-ФЗ "О б общих принципах организации местного самоуправления в Российской Федерации"; 2) Федеральный закон РФ от 10.01.2002 № 7-ФЗ «Об охране окружающей среды»; 3)Федеральный закон от 24.06.1998 № 89-ФЗ «Об отходах производства и потребления»;</t>
  </si>
  <si>
    <t>1) Ст.14;   Часть 1; Пункт 18; 2) Ст.7;Пункт 1; 3) Ст.8;Пункт 1;</t>
  </si>
  <si>
    <t>1) 01.01.2006, не установлена; 2)12.01.2002, не установлена; 3) 29.06.1998, не установлена;</t>
  </si>
  <si>
    <t>Ст.2</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</si>
  <si>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</si>
  <si>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 Федеральный закон от 06.10.2003 № 131-ФЗ "О б общих принципах организации местного самоуправления в Российской Федерации"; 2) Кодекс РФ от 29.12.2004 № 190-ФЗ Градостроительный кодекс Российской Федерации;</t>
  </si>
  <si>
    <t>1)Ст.14;   Часть 1; Пункт 20; 2)Ст.8;Пункт 1;</t>
  </si>
  <si>
    <t>1) 01.01.2006, не установлена; 2) 29.12.2004, не установлена;</t>
  </si>
  <si>
    <t>1) Федеральный закон от 06.10.2003 № 131-ФЗ "О б общих принципах организации местного самоуправления в Российской Федерации"; 2)Федеральный закон  РФ от 12.01.1996 № 8-ФЗ "О погребении и похоронном деле";</t>
  </si>
  <si>
    <t>1)Ст.14;   Часть 1; Пункт 22; 2)в целом;</t>
  </si>
  <si>
    <t>1) 01.01.2006, не установлена; 2) 15.01.1996, не установлена;</t>
  </si>
  <si>
    <t>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t>
  </si>
  <si>
    <t xml:space="preserve">Ст.14;   Часть 1; Пункт 23; </t>
  </si>
  <si>
    <t xml:space="preserve"> Ст.14;   Часть 1; Пункт 26; </t>
  </si>
  <si>
    <t>Постановление Правительства Пермского края от 10.08.2006 № 22-п "Об утверждении Правил охраны жизни людей на воде на территории Пермского края";</t>
  </si>
  <si>
    <t xml:space="preserve"> в целом;</t>
  </si>
  <si>
    <t>02.09.2006, не установлена;</t>
  </si>
  <si>
    <t>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</si>
  <si>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</si>
  <si>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 xml:space="preserve"> Ст.14;   Часть 1; Пункт 33.1; </t>
  </si>
  <si>
    <t>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t>
  </si>
  <si>
    <t>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</si>
  <si>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всего, в том числе:</t>
  </si>
  <si>
    <t xml:space="preserve"> 1) Федеральный закон от 06.10.2003 № 131-ФЗ "О б общих принципах организации местного самоуправления в Российской Федерации"; 2) Федеральный закон РФ от 02.03.2007 № 25-ФЗ "О муниципальной службе в Российской Федерации";</t>
  </si>
  <si>
    <t xml:space="preserve"> 1) Ст.17; Часть 1; 2) Ст.22;</t>
  </si>
  <si>
    <t>1) 01.01.2006, не установлена; 2)01.06.2007, не установлена;</t>
  </si>
  <si>
    <t xml:space="preserve">1)Закон Пермского края от 04.05.2008 №228-ПК "О муниципальной службе в Пермском крае" ;  2)Постановление Правительства Пермского края от 08.06.2010 № 301-п  "Об утверждении нормативов формирования расходов на содержание органов местного самоуправления муниципальных образований Пермского края на 2015 год и на плановый период 2016 и 2017 годов" ; 3) Закон Пермского края от 19.11.2009 № 546-ПК "О пенсии за выслугу лет лицам, замещающим государственные должности Пермской области, Коми-Пермяцкого автономного округа, Пермского края и муниципальные должности в муниципальных образованиях Пермской области, Коми-Пермяцкого автономного округа, Пермского края";     </t>
  </si>
  <si>
    <t>1) Ст.17; 2) п.1.3.;3) в целом;</t>
  </si>
  <si>
    <t>1)24.05.2008, не установлена;  2)15.06.2010, не установлена; 3)01.01.2010, не установлена;</t>
  </si>
  <si>
    <t>12      05</t>
  </si>
  <si>
    <t xml:space="preserve">  Ст.17; Часть 1; Пункт 5; </t>
  </si>
  <si>
    <t xml:space="preserve">01.01.2006, не установлена; </t>
  </si>
  <si>
    <t>Закон Пермского края от 14.08.2007 № 86-ПК "О местном референдуме в Пермском крае"</t>
  </si>
  <si>
    <t>Ст.15,16;</t>
  </si>
  <si>
    <t>29.08.2007, не установлена</t>
  </si>
  <si>
    <t xml:space="preserve">  Ст.17; Часть 1; Пункт 6; </t>
  </si>
  <si>
    <t xml:space="preserve">  Ст.17; Часть 1; Пункт 6.1; </t>
  </si>
  <si>
    <t xml:space="preserve">  Ст.17; Часть 1; Пункт 7; </t>
  </si>
  <si>
    <t>Рраспоряжение земельными участками, государственная собственность на которые не разграничена</t>
  </si>
  <si>
    <t>Федеральный закон от 25.10.2001 №137-ФЗ "О введении в действие Земельного кодекса Российской Федерации"</t>
  </si>
  <si>
    <t xml:space="preserve">  Ст.3.3п.2</t>
  </si>
  <si>
    <t xml:space="preserve">08.11.2001, не установлена; </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</si>
  <si>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</si>
  <si>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5.3.1. по перечню, предусмотренному Федеральным законом от 06.10.2003 N 131-ФЗ "Об общих принципах организации местного самоуправления в Российской Федерации", всего, в том числе:</t>
  </si>
  <si>
    <t>создание музеев сельского поселения</t>
  </si>
  <si>
    <t>совершение нотариальных действий, предусмотренных законодательством, в случае отсутствия в сельском поселении нотариуса</t>
  </si>
  <si>
    <t>создание условий для осуществления деятельности, связанной с реализацией прав местных национально-культурных автономий на территории сельского поселения</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</si>
  <si>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сельского поселения</t>
  </si>
  <si>
    <t>участие в организации и осуществлении мероприятий по мобилизационной подготовке муниципальных предприятий и учреждений, находящихся на территории сельского поселения</t>
  </si>
  <si>
    <t>осуществление мероприятий по отлову и содержанию безнадзорных животных, обитающих на территории сельского поселения</t>
  </si>
  <si>
    <t>5.3.2.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 в том числе:</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</si>
  <si>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 в том числе:</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</si>
  <si>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</si>
  <si>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5.4.1. за счет субвенций, предоставленных из федерального бюджета или бюджета субъекта Российской Федерации, всего, в том числе:</t>
  </si>
  <si>
    <t>5.4.2. за счет собственных доходов и источников финансирования дефицита бюджета сельского поселения, всего, в том числе:</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</si>
  <si>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</si>
  <si>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5.5.1. по предоставлению субсидий, всего</t>
  </si>
  <si>
    <t>5.5.1.1. в бюджет субъекта Российской Федерации, всего</t>
  </si>
  <si>
    <t>5.5.1.2. в бюджет муниципального района на решение вопросов местного значения межмуниципального характера, всего, в том числе:</t>
  </si>
  <si>
    <t>5.5.2. по предоставлению иных межбюджетных трансфертов, всего</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</si>
  <si>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 в том числе:</t>
  </si>
  <si>
    <t xml:space="preserve">Ст.15; Часть 4; </t>
  </si>
  <si>
    <t xml:space="preserve">1) Федеральный закон от 06.10.2003 № 131-ФЗ "О б общих принципах организации местного самоуправления в Российской Федерации"; 2) Кодекс РФ от 29.12.2004 № 188-ФЗ Жилищный кодекс Российской Федерации; </t>
  </si>
  <si>
    <t xml:space="preserve">1) Ст.15; Часть 4; 2) в целом; </t>
  </si>
  <si>
    <t>01               05               05          05</t>
  </si>
  <si>
    <t>04            02             03           05</t>
  </si>
  <si>
    <t xml:space="preserve"> 1) Федеральный закон от 06.10.2003 № 131-ФЗ "О б общих принципах организации местного самоуправления в Российской Федерации"; 2) Постановление Правительства РФ от 17.12.2010 № 1050 "О федеральной целевой Программе "Жилище" на 2015-2020 годы" ; 3)Постановление Правительства РФ от 15.07.2013 №598 "О федеральной целевой программе "Устойчивое развитие сельских территорий на 2014 - 2017 годы и на период до 2020 года"</t>
  </si>
  <si>
    <t>1)Ст.15; Часть 4;2) в целом; 3) в целом;</t>
  </si>
  <si>
    <t>1)01.01.2006, не установлена; 2) 31.01.2011, не установлена; 3) 01.01.2014-31.12.2017;</t>
  </si>
  <si>
    <t xml:space="preserve">Постановление Правительства Пермского края от 01.04.2014 № 215-п "О реализации мероприятий подпрограммы 1 "Государственная социальная поддержка семей и детей" Государственной программы "Семья и дети Пермского края" утвержденной Постановлением Правительства Пермского края от 3 октября 2013 г. № 1322-П 
</t>
  </si>
  <si>
    <t>1)01.01.2014, не установлена;</t>
  </si>
  <si>
    <t>01         10            04</t>
  </si>
  <si>
    <t>04            03            12</t>
  </si>
  <si>
    <t xml:space="preserve">1)Федеральный закон от 06.10.2003 № 131-ФЗ "О б общих принципах организации местного самоуправления в Российской Федерации"; 2)Федеральный закон от 12.02.1998 № 28-ФЗ "О гражданской обороне"; </t>
  </si>
  <si>
    <t>1) Ст.15; Часть 4; 2)Ст.8;Пункт 2;</t>
  </si>
  <si>
    <t>1)01.01.2006, не установлена; 2) 16.02.1998, не установлена;</t>
  </si>
  <si>
    <t xml:space="preserve">1) Ст.15; Часть 4; </t>
  </si>
  <si>
    <t>01          04</t>
  </si>
  <si>
    <t>04                06</t>
  </si>
  <si>
    <t>5.5.2.2. в иных случаях, не связанных с заключением соглашений, предусмотренных в подпункте 5.5.2.1, всего, в том числе:</t>
  </si>
  <si>
    <t>Итого расходных обязательств муниципальных образований</t>
  </si>
  <si>
    <t>296 20 66 Мосина Елена Николаевна</t>
  </si>
  <si>
    <t>296 26 89 Макатуха Оксана Владимировна</t>
  </si>
  <si>
    <t>Земского Собрания Пермского муниципального района на 2017 год и на плановвй период 2018-2019 годов</t>
  </si>
  <si>
    <t xml:space="preserve">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
</t>
  </si>
  <si>
    <t>1) Федеральный закон от 06.10.2003 № 131-ФЗ "О б общих принципах организации местного самоуправления в Российской Федерации" (в ред. от 03.07.2016);
2) Федеральный Закон от 02.03.2007 №25-ФЗ "О муниципальной службе в РФ" (в ред.от 30.06.2016);</t>
  </si>
  <si>
    <t>1) ст. 35 гл. 6;
2) ст. 22 гл. 6;</t>
  </si>
  <si>
    <t>1)01.01.2006, не установлена;
2) 01.06.2007, не установлена;</t>
  </si>
  <si>
    <t xml:space="preserve">1) Постановление Правительства Пермского края от 10.11.2015 №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(в ред. 24.08.2016);
</t>
  </si>
  <si>
    <t xml:space="preserve">1) п.1.1;
</t>
  </si>
  <si>
    <t xml:space="preserve">1)10.11.2015, не установлена;
</t>
  </si>
  <si>
    <t xml:space="preserve">1) Решение Земского Собрания от 27.02.2013 №326 "Об утверждении Положения об оплате труда лиц, замещающих  муниципальную должность на постоянной основе" (в ред.от 22.09.2016); 
2)Решение Земского Собрания от 30.10.2014г. № 20-п "Об  установлении главе Пермского муниципального района и заместителю председателя Земского Собрания Пермского муниципального района размеров ежемесячных надбавок и ежемесячной премии" (в ред.от 18.12.2014); </t>
  </si>
  <si>
    <t>1) п. 1;
2) п. 1;</t>
  </si>
  <si>
    <t>1)01.02.2013, не установлена;
2) 22.09.2014, не установлена;</t>
  </si>
  <si>
    <t>0102</t>
  </si>
  <si>
    <t>91 0 00 1Н010</t>
  </si>
  <si>
    <t xml:space="preserve">2) Закон Пермского края от 04.05.2008 №228-ПК "О муниципальной службе в Пермском крае" (в ред.от 07.09.2016);
3) Постановление Правительства Пермского края от 26.04.2013 № 346-п "О конкурсе муниципальных районов2 и городских округов Пермского края по достижению наиболее результативных значений показателей управленческой деятельности" (в ред. от 26.07.2016);
4) Постановление Правительства Пермского края от 30.11.2015 № 1029-п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2016 год и на плановый период 2017-2018 годов" (в ред. 07.07.2016);
</t>
  </si>
  <si>
    <t>2) ст. 12;
3) п. 2;
4) п. 1;</t>
  </si>
  <si>
    <t>2) 25.05.2008, не установлена;
3)26.04.2013, не установлена ; 
4) 30.11.2015, не установлена;</t>
  </si>
  <si>
    <t>91 0 00 10160</t>
  </si>
  <si>
    <t xml:space="preserve">1) Закон Пермского края от 04.05.2008 №228-ПК "О муниципальной службе в Пермском крае" (в ред.от 07.09.2016);
2) Закон Пермского края от 01.07.2011г.  №787-ПК "Оклассных чинах муниципальных служащих в Пермском крае" (в ред.от 04.10.2012);
3) Постановление Правительства Пермского края от 26.04.2013 № 346-п "О конкурсе муниципальных районов2 и городских округов Пермского края по достижению наиболее результативных значений показателей управленческой деятельности" (в ред. от 26.07.2016);
4) Постановление Правительства Пермского края от 30.11.2015 № 1029-п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2016 год и на плановый период 2017-2018 годов" (в ред. 07.07.2016);
</t>
  </si>
  <si>
    <t>1) ст. 12;
2) ст. 9;
3) п. 2;
4) п. 1;</t>
  </si>
  <si>
    <t>1) 25.05.2008 , не установлена;
2) 16.06.2011, не установлена;
3) 26.07.2016, не установлена;
4) 30.11.2015, не установлена;</t>
  </si>
  <si>
    <t xml:space="preserve">1) Решение Земского Собрания от 27.10.2011 №208 "Об утверждении Положения о денежном содержании муниципальных служащих органов местного самоуправления ПМР" (в ред.от 22.09.2016);
2) Решение Земского Собрания 30.10.2013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рабочей професий органов местного самоуправления (в ред.от 24.05.2016);
3) Решение Земского Собрания от 27.05.2008 №668 "Об утверждении Положения о порядке материально-технического и организационного обеспечения деятельности органов местного самоуправления ПМР" (в ред.от 26.08.2010);
4) Решение Земского Собрания от 29.01.2009 №752 Об утверждении порядка и условий командирования муниципальных служащих органов местного самоуправления ПМР (в ред.от 28.04.2015);
</t>
  </si>
  <si>
    <t>1)п. 1;
2) п. 1;
3) ч. 5;
4) абз. 2 п. 10.6;</t>
  </si>
  <si>
    <t xml:space="preserve">1)01.01.2012, не устанновлена;
2) 01.01.2014, не установлена;
3) 05.06.2008, не установлена;
4) 29.01.2009, не установлена;
</t>
  </si>
  <si>
    <t>0103</t>
  </si>
  <si>
    <t>91 0 00 10040</t>
  </si>
  <si>
    <t xml:space="preserve">5) Постановление Правительства Пермского края от 10.11.2015 №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(в ред. 24.08.2016);
</t>
  </si>
  <si>
    <t>5) п.1.1;</t>
  </si>
  <si>
    <t>5)10.11.2015, не установлена;</t>
  </si>
  <si>
    <t>5) Решение Земского Собрания от 28.10.2010 № 108 "О размере финансового обеспечения ежегодной диспансеризации одного муниципального служащего Пермского муниципального района" (в ред. от 24.03.2016);</t>
  </si>
  <si>
    <t>5) п. 1;</t>
  </si>
  <si>
    <t>5) 01.01.2011, не установлена;</t>
  </si>
  <si>
    <t>1) Решение Земского Собрания от 27.02.2013 №326 "Об утверждении Положения об оплате труда лиц, замещающих  муниципальную должность на постоянной основе" (в ред.от 22.09.2016); 
2) Решение Земского Собрания от 27.10.2011 №208 "Об утверждении Положения о денежном содержании муниципальных служащих органов местного самоуправления ПМР" (в ред.от 22.09.2016);</t>
  </si>
  <si>
    <t>1) п. 12.1;
2) п. 4.4;</t>
  </si>
  <si>
    <t>1) 01.01.2017, не усчтановлена;
2) 01.01.2012, не установлена;</t>
  </si>
  <si>
    <t>1) Федеральный закон от 06.10.2003 № 131-ФЗ "О б общих принципах организации местного самоуправления в Российской Федерации" (в ред. от 03.07.2016)
2) Федеральный Закон от 02.03.2007 №25-ФЗ "О муниципальной службе в РФ" (в ред.от 30.06.2016)</t>
  </si>
  <si>
    <t>1)01.01.2006, не установлена
2) 01.06.2007, не установлена</t>
  </si>
  <si>
    <t xml:space="preserve">1) Закон Пермского края от 04.05.2008 №228-ПК "О муниципальной службе в Пермском крае" (в ред.от 07.09.2016);
2) Постановление Правительства Пермского края от 30.11.2015 № 1029-п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2016 год и на плановый период 2017-2018 годов" (в ред. 07.07.2016);
</t>
  </si>
  <si>
    <t>1) ст. 12;
2) п. 1;</t>
  </si>
  <si>
    <t xml:space="preserve">1) 25.05.2008 , не установлена;
2) 30.11.2015, не установлена;
</t>
  </si>
  <si>
    <t>1) Решение Земского Собрания от 27.02.2013 №326 "Об утверждении Положения об оплате труда лиц, замещающих  муниципальную должность на постоянной основе" (в ред.от 22.09.2016); 
2)Решение Земского Собрания от 30.10.2014г. № 20-п "Об  установлении главе Пермского муниципального района и заместителю председателя Земского Собрания Пермского муниципального района размеров ежемесячных надбавок и ежемесячной премии" (в ред.от 18.12.2014); 
3) Решение Земского Собрания от 09.11.2009 №22-п "О возмещении расходов связанных с депутатской деятельностью" (в ред.от 30.10.2014)</t>
  </si>
  <si>
    <t>1) п. 1;
2) п. 2;
3) п. 5;</t>
  </si>
  <si>
    <t xml:space="preserve">1) 01.02.2013, не установлена;
2) 22.09.2014, не установлена;
3) 09.11.2009, не установлена;
</t>
  </si>
  <si>
    <t>91 0 00 1Н020</t>
  </si>
  <si>
    <t xml:space="preserve">3) Постановление Правительства Пермского края от 10.11.2015 №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(в ред. 24.08.2016);
</t>
  </si>
  <si>
    <t>3) п.1.1;</t>
  </si>
  <si>
    <t>3)10.11.2015, не установлена;</t>
  </si>
  <si>
    <t>1) Федеральный закон от 06.10.2003 № 131-ФЗ "О б общих принципах организации местного самоуправления в Российской Федерации" (в ред. от 03.07.2016);</t>
  </si>
  <si>
    <t xml:space="preserve">1) ст. 66 гл. 9;
</t>
  </si>
  <si>
    <t xml:space="preserve">1)01.01.2006, не установлена;
</t>
  </si>
  <si>
    <t>1) Решение IX Съезда Муниципальных образований от 24.04.2015г. №4 "О размере, порядке и сроках уплаты членских взносов в Совет МО Пермского края в 2015-2016 г.г.";</t>
  </si>
  <si>
    <t>1) п. 3;</t>
  </si>
  <si>
    <t>0113</t>
  </si>
  <si>
    <t>91 0 00 1Н030</t>
  </si>
  <si>
    <t>1) Решение Земского Собрания от 16.03.2010 №48  "Положение о представительских расходах на мероприятия" (в ред.от 16.03.2010);</t>
  </si>
  <si>
    <t>1) п. 1.1;</t>
  </si>
  <si>
    <t xml:space="preserve">1)16.03.2010, не установлена;
</t>
  </si>
  <si>
    <t>91 0 00 1Н040</t>
  </si>
  <si>
    <t>1) Решение Земского Собрания от 13.12.2013 № 408 "Об утверждении Положения о формах поощрения в Пермском муниципальном районе";
2) Решение Земского Собрания от 26.11.2010 №120  "Об утверждении положения о звании "Почетный гражданин муниципального образования "Пермский  муниципальный район" (в ред.от 13.12.2013);</t>
  </si>
  <si>
    <t>1) п. 6.1а;
2) п. 3.3;</t>
  </si>
  <si>
    <t xml:space="preserve">1) 01.01.2014, не установлена;
2) 01.11.2010, не установлена;
</t>
  </si>
  <si>
    <t>91 0 00 1Н060</t>
  </si>
  <si>
    <t>1) Решение Земского Собрания от 13.12.2013 № 408 "Об утверждении Положения о формах поощрения в Пермском муниципальном районе";
2) Решение Земского Собрания от 04.06.2010 №73 "Положение о почетной грамоте ПМР" (в ред.от 13.12.2013);</t>
  </si>
  <si>
    <t>1) п. 6.1г;
2) п. 6.4;</t>
  </si>
  <si>
    <t xml:space="preserve">1) 01.01.2014, не установлена;
2) 04.16.2010, не установлена;
</t>
  </si>
  <si>
    <t>91 0 00 1Н070</t>
  </si>
  <si>
    <t>1) Решение Земского Собрания от 13.12.2013 № 408 "Об утверждении Положения о формах поощрения в Пермском муниципальном районе";
2) Решение Земского Собрания от 19.12.2008 №736 "Об утверждении Положения о знаке отличия "За заслуги перед муниципальным образованием Пермский муниципальный район" (в ред.от 29.04.2014);</t>
  </si>
  <si>
    <t>1) п. 6.1 б,в;
2) п. 1;</t>
  </si>
  <si>
    <t xml:space="preserve">1) 1) 01.01.2014, не установлена;
2) 19.12.2008, не установлена;
</t>
  </si>
  <si>
    <t>91 0 00 1Н080</t>
  </si>
  <si>
    <t>1) п.7 ч.1  ст.17;  2)ст.22</t>
  </si>
  <si>
    <t>1)Решение Земского Собрания от 26.11.2010 №118 "О финансировании расходов по информированию населения" (в ред.от 26.11.2010);</t>
  </si>
  <si>
    <t>1) п. 1;</t>
  </si>
  <si>
    <t xml:space="preserve">1) 26.11.2010, не установлена;
</t>
  </si>
  <si>
    <t>91 0 00 10140</t>
  </si>
  <si>
    <t>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</si>
  <si>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</si>
  <si>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городского поселения, социальную и культурную адаптацию мигрантов, профилактику межнациональных (межэтнических) конфликтов</t>
  </si>
  <si>
    <t>сохранение, использование и популяризация объектов культурного наследия (памятников истории и культуры), находящихся в собственности городского поселения, охрана объектов культурного наследия (памятников истории и культуры) местного (муниципального) значения, расположенных на территории городского поселения</t>
  </si>
  <si>
    <t>утверждение правил благоустройства территории городского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городского поселения</t>
  </si>
  <si>
    <t>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</si>
  <si>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городского поселения, изменение, аннулирование таких наименований, размещение информации в государственном адресном реестре</t>
  </si>
  <si>
    <t>создание, развитие и обеспечение охраны лечебно-оздоровительных местностей и курортов местного значения на территории городского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</si>
  <si>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обеспечение выполнения работ, необходимых для создания искусственных земельных участков для нужд городского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</si>
  <si>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Временно исполняющий полномочия главы Пермского муниципального района,</t>
  </si>
  <si>
    <t>заместитель председателя Земского Собрания Пермского муниципального района</t>
  </si>
  <si>
    <t>А.М. Захаров</t>
  </si>
  <si>
    <t>Главный бухгалтер</t>
  </si>
  <si>
    <t>Е.Г. Павлова</t>
  </si>
  <si>
    <t>Приложение 1
к Порядку ведения реестра расходных обязательств 
от 01.08.2014  № 3146</t>
  </si>
  <si>
    <t xml:space="preserve">                                            
</t>
  </si>
  <si>
    <t>Фрагмент реестра расходных обязательств Пермского муниципального района</t>
  </si>
  <si>
    <t>Контрольно-счетная палата Пермского муниципального района</t>
  </si>
  <si>
    <t>Правовое основание финансового обеспечения и расходования средств (нормативные правовые акты, договоры, соглашения)</t>
  </si>
  <si>
    <t>наименование,
номер и дата</t>
  </si>
  <si>
    <t>наименование, 
номер и дата</t>
  </si>
  <si>
    <t>2018 г.</t>
  </si>
  <si>
    <t>2019 г.</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</si>
  <si>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 в том числе:</t>
  </si>
  <si>
    <t>Федеральный закон от 06.10.2003  № 131-ФЗ "Об общих принципах организации местного самоуправления в Российской Федерации" (с посл. изм. и доп.)
Федеральный Закон от 02.03.2007  № 25-ФЗ "О муниципальной службе в Российской Федерации" (с посл. изм. и доп.)
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 (с посл. изм. и доп.)</t>
  </si>
  <si>
    <t>ст. 38
в целом
в целом</t>
  </si>
  <si>
    <t xml:space="preserve">01.01.2006,
не установлен
01.06.2007,
не установлен
01.10.2011,
не установлен  </t>
  </si>
  <si>
    <r>
      <rPr>
        <sz val="8"/>
        <rFont val="Times New Roman"/>
        <family val="1"/>
        <charset val="204"/>
      </rPr>
      <t>Закон Пермского края от 04.05.2008 № 228-ПК "О муниципальной службе в Пермском крае" (с посл. изм. и доп.)</t>
    </r>
    <r>
      <rPr>
        <sz val="8"/>
        <color indexed="10"/>
        <rFont val="Times New Roman"/>
        <family val="1"/>
        <charset val="204"/>
      </rPr>
      <t xml:space="preserve">
</t>
    </r>
    <r>
      <rPr>
        <sz val="8"/>
        <rFont val="Times New Roman"/>
        <family val="1"/>
        <charset val="204"/>
      </rPr>
      <t xml:space="preserve">
Закон Пермского края от 01.07.2011 № 787-ПК "О классных чинах муниципальных служащих в Пермском крае" (с посл. изм. и доп.)</t>
    </r>
  </si>
  <si>
    <r>
      <rPr>
        <sz val="8"/>
        <rFont val="Times New Roman"/>
        <family val="1"/>
        <charset val="204"/>
      </rPr>
      <t>в целом</t>
    </r>
    <r>
      <rPr>
        <sz val="8"/>
        <color indexed="10"/>
        <rFont val="Times New Roman"/>
        <family val="1"/>
        <charset val="204"/>
      </rPr>
      <t xml:space="preserve">
</t>
    </r>
    <r>
      <rPr>
        <sz val="8"/>
        <rFont val="Times New Roman"/>
        <family val="1"/>
        <charset val="204"/>
      </rPr>
      <t>ст.9</t>
    </r>
  </si>
  <si>
    <t>24.05.2008,
не установлен
22.07.2011,
не установлен</t>
  </si>
  <si>
    <t>Решение Земского Собрания от 27.05.2008 №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(с посл. изм. и доп.)</t>
  </si>
  <si>
    <t>п. 1</t>
  </si>
  <si>
    <t>05.06.2008, 
не установлен</t>
  </si>
  <si>
    <t>01 06</t>
  </si>
  <si>
    <t>Решение Земского Собрания от 29.01.2009 № 752 "Об утверждении порядка и условий командирования муниципальных служащих органов местного самоупроавления Пермского муниципального района" (с посл. изм. и доп.)</t>
  </si>
  <si>
    <t>29.01.2009, 
не установлен</t>
  </si>
  <si>
    <t>Решение Земского Собрания Пермского муниципального района от 27.10.2011 № 208 "Об утверждении Положения о денежном содержании муниципальных служащих органов местного самоуправления Пермского муниципального района" (с посл. изм. и доп.)</t>
  </si>
  <si>
    <t>01.01.2012, 
не установлен</t>
  </si>
  <si>
    <t>Решение Земского Собрания от 30.10.2013 № 393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(с посл. изм. и доп.)</t>
  </si>
  <si>
    <t>01.01.2014,
не установлен</t>
  </si>
  <si>
    <t>Решение Земского Собрания Пермского муниципального района от 28.04.2011 № 172  "Об утверждении Положения о муниципальной службе в Пермском муниципальном районе" (с посл. изм. и доп.)</t>
  </si>
  <si>
    <t>05.05.2011,
не установлен</t>
  </si>
  <si>
    <t>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t>
  </si>
  <si>
    <t>Федеральный закон от 06.10.2003 № 131-ФЗ "Об общих принципах организации местного самоуправления в Российской Федерации" (с посл. изм. и доп.)</t>
  </si>
  <si>
    <t>пп. 1  п. 1 
ст. 14
пп. 1 п. 4 
ст. 15</t>
  </si>
  <si>
    <t>01.01.2006,
не установлен</t>
  </si>
  <si>
    <t>Решение Совета депутатов Бершетского сельского поселения от 24.12.2012 № 284  "О передаче полномочий по осуществлению внешнего финансового контроля" (с посл. изм. и доп.)</t>
  </si>
  <si>
    <t>01.01.2013, 
не установлен</t>
  </si>
  <si>
    <t>Решение Совета депутатов Гамовского сельского поселения от 24.12.2012 № 306  "О передаче полномочий по осуществлению внешнего финансового контроля" (с посл. изм. и доп.)</t>
  </si>
  <si>
    <t>Решение Совета депутатов Двуреченского сельского поселения от 20.12.2012 № 303  "О передаче полномочий по осуществлению внешнего финансового контроля" (с посл. изм. и доп.)</t>
  </si>
  <si>
    <t>Решение Совета депутатов Заболотского сельского поселения от 19.12.2012 № 330  "О передаче полномочий по осуществлению внешнего финансового контроля" (с посл. изм. и доп.)</t>
  </si>
  <si>
    <t>Решение Совета депутатов Кондратовского сельского поселения от 20.12.2012 № 434  "О передаче полномочий по осуществлению внешнего финансового контроля" (с посл. изм. и доп.)</t>
  </si>
  <si>
    <t>Решение Совета депутатов Кукуштанского сельского поселения от 12.12.2012 № 342  "О передаче полномочий по осуществлению внешнего финансового контроля" (с посл. изм. и доп.)</t>
  </si>
  <si>
    <t>Решение Совета депутатов Култаевского сельского поселения от 20.12.2012 № 324  "О передаче полномочий по осуществлению внешнего финансового контроля" (с посл. изм. и доп.)</t>
  </si>
  <si>
    <t>Решение Совета депутатов Лобановского сельского поселения от 12.11.2013 № 32 "О передаче части полномочий" (с посл. изм. и доп.)</t>
  </si>
  <si>
    <t>01.01.2014, 
не установлен</t>
  </si>
  <si>
    <t>Решение Совета депутатов Пальниковского сельского поселения от 21.12.2012 № 52  "О передаче полномочий по осуществлению внешнего финансового контроля" (с посл. изм. и доп.)</t>
  </si>
  <si>
    <t>Решение Совета депутатов Платошинско сельского поселения от 21.12.2012 № 306  "О передаче полномочий по осуществлению внешнего финансового контроля" (с посл. изм. и доп.)</t>
  </si>
  <si>
    <t>Решение Совета депутатов Савинского сельского поселения от 29.01.2014 № 58 "О передаче полномочий по решению вопросов местного значения" (с посл. изм. и доп.)</t>
  </si>
  <si>
    <t>Решение Совета депутатов Сылвенского сельского поселения от 25.12.2012 № 75  "О передаче полномочий по осуществлению внешнего финансового контроля" (с посл. изм. и доп.)</t>
  </si>
  <si>
    <t>Решение Совета депутатов муниципального образования "Усть-Качкинское сельское поселение" от 14.12.2012 № 296  "О передаче полномочий по осуществлению внешнего финансового контроля" (с посл. изм. и доп.)</t>
  </si>
  <si>
    <t>Решение Совета депутатов Фроловского сельского поселения от 24.12.2012 № 271  "О передаче полномочий по осуществлению внешнего финансового контроля" (с посл. изм. и доп.)</t>
  </si>
  <si>
    <t>Решение Совета депутатов Хохловского сельского поселения от 19.12.2012 № 254  "О передаче полномочий по осуществлению внешнего финансового контроля" (с посл. изм. и доп.)</t>
  </si>
  <si>
    <t>Решение Совета депутатов Юговского сельского поселения от 18.12.2012 № 251  "О передаче полномочий по осуществлению внешнего финансового контроля" (с посл. изм. и доп.)</t>
  </si>
  <si>
    <t>Решение Совета депутатов Юго-Камского сельского поселения от 24.12.2012 № 258  "О передаче полномочий по осуществлению внешнего финансового контроля" (с посл. изм. и доп.)</t>
  </si>
  <si>
    <t>-</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</si>
  <si>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</si>
  <si>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Руководитель</t>
  </si>
  <si>
    <t>Председатель</t>
  </si>
  <si>
    <t>Шкарина Юлия Олеговна</t>
  </si>
  <si>
    <t>(должность)</t>
  </si>
  <si>
    <t>(подпись)</t>
  </si>
  <si>
    <t>(расшифровка подписи)</t>
  </si>
  <si>
    <t>Исполнитель</t>
  </si>
  <si>
    <t>Кузнецова Галина Михайловна</t>
  </si>
  <si>
    <t>294-68-62</t>
  </si>
  <si>
    <t>(телефон)</t>
  </si>
  <si>
    <t>(дата)</t>
  </si>
  <si>
    <t xml:space="preserve">Фрагмент реестра расходных обязательств </t>
  </si>
  <si>
    <t>МКУ Управление благоустройством Пермского муниципального района</t>
  </si>
  <si>
    <t>на 25.10.2016</t>
  </si>
  <si>
    <t>(тыс.руб.й)</t>
  </si>
  <si>
    <t>Код строки</t>
  </si>
  <si>
    <t>Код  расхода по БК</t>
  </si>
  <si>
    <t xml:space="preserve">Объем средств на исполнение расходного обязательства </t>
  </si>
  <si>
    <t>Отчетный (2015 год)</t>
  </si>
  <si>
    <t>Текущий (2016 г.)</t>
  </si>
  <si>
    <t>Очередной финансовый год  (2017 г.)</t>
  </si>
  <si>
    <t>Плановый период</t>
  </si>
  <si>
    <t>Наименование, номер и дата</t>
  </si>
  <si>
    <t>Номер статьи (подстатьи), пункта подпункта)</t>
  </si>
  <si>
    <t>Дата вступления в силу и срок действия</t>
  </si>
  <si>
    <t>2018 год</t>
  </si>
  <si>
    <t>2019 год</t>
  </si>
  <si>
    <t>1</t>
  </si>
  <si>
    <t xml:space="preserve"> </t>
  </si>
  <si>
    <t>1.Расходные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</si>
  <si>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 xml:space="preserve">1) Федеральный закон от 06.10.2003 № 131-ФЗ "Об общих принципах организации местного самоуправления в Российской Федерации"  2)Федеральный Закон от 02.03.2007  №25-ФЗ "О муниципальной службе в Российской Федерации"; 3)Федеральный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    </t>
  </si>
  <si>
    <t xml:space="preserve">1)Закон Пермского края от 04.05.2008 №228-ПК "О муниципальной службе в Пермском крае" ;                         2)Закон Пермского края от 01.07.2011 №787-ПК "О классных чинах муниципальных служащих в Пермском крае";         3)Постановление Правительства Пермского края от 08.06.2010 № 301-п  "Об утверждении нормативов формирования расходов на содержание органов местного самоуправления муниципальных образований Пермского края на 2015 год и на плановый период 2016 и 2017 годов"                          </t>
  </si>
  <si>
    <t xml:space="preserve">1)24.05.2008, не установлена;          2)22.07.2011, не установлена; 3)15.06.2010, не установлена                                                </t>
  </si>
  <si>
    <t>1) Приказ ФЭУ ПМР от 09.12.2009 №118 "Об утверждении Порядка ведения учета и осуществления хранения документов по исполнению исполнительных документов"</t>
  </si>
  <si>
    <t>1) от 09.12.2009</t>
  </si>
  <si>
    <t xml:space="preserve">1)п.3, ч.1.ст.15; </t>
  </si>
  <si>
    <t xml:space="preserve">1)06.10.2003, не установлена; </t>
  </si>
  <si>
    <t>1) Решение Земского Собрания ПМР  от 28.08.2008 №696 "Об утверждении положения о порядке управления и распоряжения муниципальной собственностью Пермского муниципального района"</t>
  </si>
  <si>
    <t>1) Положение</t>
  </si>
  <si>
    <t>1) 01.02.2008, не установлен</t>
  </si>
  <si>
    <t>05 1 01 1Ж010</t>
  </si>
  <si>
    <t>2)  Постановление администрации Пермского муниципального района от 16.06.2016 № 292 " Об установлении расходного обязательства Пермского муниципального района на содержание и ремонт объектов коммунально-инженерной инфраструктуры Пермского мунципального района"</t>
  </si>
  <si>
    <t>2) п.1</t>
  </si>
  <si>
    <t>2) 01.01.2016, не установлен</t>
  </si>
  <si>
    <t>1) 06.10.2003, не установлена</t>
  </si>
  <si>
    <t>2) Решение Земского Собрания ПМР  от 28.08.2008 №696 "Об утверждении положения о порядке управления и распоряжения муниципальной собственностью Пермского муниципального района"</t>
  </si>
  <si>
    <t>2) Положение</t>
  </si>
  <si>
    <t>2) 01.02.2008, не установлен</t>
  </si>
  <si>
    <t>0502</t>
  </si>
  <si>
    <t>3) Постановление администрации Пермского муниципального района от 16.06.2016 № 292 " Об установлении расходного обязательства Пермского муниципального района на содержание и ремонт объектов коммунально-инженерной инфраструктуры Пермского мунципального района"</t>
  </si>
  <si>
    <t>3) п.1</t>
  </si>
  <si>
    <t xml:space="preserve"> 2) 01.01.2016, не установлен</t>
  </si>
  <si>
    <t xml:space="preserve">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</si>
  <si>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 xml:space="preserve">1) Федеральный закон от 06.10.2003 № 131-ФЗ "О б общих принципах организации местного самоуправления в Российской Федерации", 
2) Федеральный закон Российской Федерации от 8 ноября 2007 г. N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Приказ Минтранса России от 16.11.2012 N 402 "Об утверждении Классификации работ по капитальному ремонту, ремонту и содержанию автомобильных дорог"
</t>
  </si>
  <si>
    <t>1) п.5 ч.1 ст. 15; 
2) ст. 13, гл.2.; 
3) п.2</t>
  </si>
  <si>
    <t>1) 06.10.2003 г., не установлен,
2) 12.11.2007г., не установлен, 
3) 16.11.2012г., не установлен</t>
  </si>
  <si>
    <t>1) Постановление Правительства Пермского края от 12.12.2014 N 1447-п "Об утверждении Порядка предоставления субсидий бюджетам муниципальных образований Пермского края на проектирование и строительство (реконструкцию), капитальный ремонт и ремонт автомобильных дорог общего пользования местного значения, находящихся на территории Пермского края"</t>
  </si>
  <si>
    <t>1) 01.01.2015, не установлен</t>
  </si>
  <si>
    <t xml:space="preserve">1) Постановление администрации ПМР от 19.09.2016 г. № 499 "Об утверждении нормативов финансовых затрат на капитальный ремонт, ремонт и содержание автомобильных дорог местного значения IV категории, находящихся в собственности Пермского муниципального района, на 2017 год"  </t>
  </si>
  <si>
    <t>1) п.1;</t>
  </si>
  <si>
    <t>1)01.01.2016, не установлен;</t>
  </si>
  <si>
    <t>0409</t>
  </si>
  <si>
    <t>06 1 01 1Р010</t>
  </si>
  <si>
    <t xml:space="preserve">2) Постановление администрации ПМР от 06.10.2015г. № 1330 "Об утверждении перечня  автомобильных дорог и искусственных сооружений на них Пермского муниципального района";  
</t>
  </si>
  <si>
    <t xml:space="preserve">2)п.1,п.2; </t>
  </si>
  <si>
    <t xml:space="preserve"> 2)06.10.2015, не установлен; </t>
  </si>
  <si>
    <t>06 1 01 SТ050</t>
  </si>
  <si>
    <t xml:space="preserve"> 3) Решение ЗС ПМР от 24.09.2015 г. № 97 "Об утверждении Положения об автомобильных дорогах и дорожной деятельности на территории Пермского муниципального района"; </t>
  </si>
  <si>
    <t xml:space="preserve"> 3)Раздел 15 Положения;</t>
  </si>
  <si>
    <t>3)08.10.2015, не установлен</t>
  </si>
  <si>
    <t>06 1 02 10120</t>
  </si>
  <si>
    <t xml:space="preserve">4) Решение Земского Собрания Пермского муниципального района от 26.09.2013 N 384
"О создании дорожного фонда Пермского муниципального района и об утверждении Порядка формирования и использования бюджетных ассигнований дорожного фонда" </t>
  </si>
  <si>
    <t>4) п.2</t>
  </si>
  <si>
    <t>4) 01.01.2014, не установлен,</t>
  </si>
  <si>
    <t>06 1 02 SТ050</t>
  </si>
  <si>
    <t>5) п.1</t>
  </si>
  <si>
    <t>5) 04.12.2014, не установлен</t>
  </si>
  <si>
    <t xml:space="preserve">1) Федеральный закон от 06.10.2003 № 131-ФЗ "О б общих принципах организации местного самоуправления в Российской Федерации",
</t>
  </si>
  <si>
    <t xml:space="preserve">1) п.5 ч.1 ст. 15, </t>
  </si>
  <si>
    <t xml:space="preserve">1) 06.10.2003 г.,                не установлен    , </t>
  </si>
  <si>
    <t>1) Постановление администрации ПМР  от 01.12.2014 №5055 "Об установлении расходного обязательства Пермского муниципального района по благоустройству территориального административного центра Пермского муницпального района"</t>
  </si>
  <si>
    <t>1)п.1, п.2</t>
  </si>
  <si>
    <t>1) 01.12.2014, до 31.12.2018</t>
  </si>
  <si>
    <t>0503</t>
  </si>
  <si>
    <t>06 2 01 1Р020</t>
  </si>
  <si>
    <t xml:space="preserve"> 2) Федеральный закон Российской Федерации от 8 ноября 2007 г. N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</si>
  <si>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 xml:space="preserve"> 2) ст. 13, гл.2.;</t>
  </si>
  <si>
    <t xml:space="preserve"> 2) 12.11.2007г., не установлена</t>
  </si>
  <si>
    <t xml:space="preserve">3) Приказ Минтранса России от 16.11.2012 N 402
"Об утверждении Классификации работ по капитальному ремонту, ремонту и содержанию автомобильных дорог"
</t>
  </si>
  <si>
    <t>3) п.2</t>
  </si>
  <si>
    <t xml:space="preserve"> 3) 16.11.2012г., не установлен</t>
  </si>
  <si>
    <t xml:space="preserve">1) 06.10.2003 г.,                не установлен    </t>
  </si>
  <si>
    <t>1) Закон Пермского края от 01.12.2011 N 859-ПК "О дорожном фонде Пермского края и о внесении изменения в Закон Пермского края "О бюджетном процессе в Пермском крае",</t>
  </si>
  <si>
    <t xml:space="preserve">1)гл.2, </t>
  </si>
  <si>
    <t>1) 01.01.2012, не установлен,</t>
  </si>
  <si>
    <t xml:space="preserve">1) Постановление администрации ПМР от 06.10.2015г. № 1330 "Об утверждении перечня  автомобильных дорог и искусственных сооружений на них Пермского муниципального района";  
</t>
  </si>
  <si>
    <t xml:space="preserve">2)п.1,2; </t>
  </si>
  <si>
    <t xml:space="preserve">2) Федеральный закон Российской Федерации от 8 ноября 2007 г. N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</si>
  <si>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 xml:space="preserve">2) ст. 13, гл.2.; </t>
  </si>
  <si>
    <t xml:space="preserve">2) Постановление Правительства Пермского края от 16.05.2012 N 314-п "Об утверждении Порядка предоставления иных межбюджетных трансфертов в форме субсидий местным бюджетам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и внесении изменений в отдельные постановления Правительства Пермского края", </t>
  </si>
  <si>
    <t xml:space="preserve">2 ) Порядок, </t>
  </si>
  <si>
    <t xml:space="preserve"> 2) 21.05.2012, не установлен,</t>
  </si>
  <si>
    <t xml:space="preserve">2) Решение ЗС ПМР от 24.09.2015 г. № 97 "Об утверждении Положения об автомобильных дорогах и дорожной деятельности на территории Пермского муниципального района"; </t>
  </si>
  <si>
    <t xml:space="preserve"> 3) Приказ Минтранса России от 16.11.2012 N 402
"Об утверждении Классификации работ по капитальному ремонту, ремонту и содержанию автомобильных дорог"
</t>
  </si>
  <si>
    <t>3) 16.06.2013г.</t>
  </si>
  <si>
    <t>3) Постановление Правительства Пермского края от 26.09.2012 №934-п "О распределении иных межбюджетных трансфертов в форме субсидий на проектирование и (или)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</si>
  <si>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 3) п.1.</t>
  </si>
  <si>
    <t>3) 26.09.2012, не установлена</t>
  </si>
  <si>
    <t xml:space="preserve">3) Решение Земского Собрания Пермского муниципального района от 26.09.2013 N 384 "О создании дорожного фонда Пермского муниципального района и об утверждении Порядка формирования и использования бюджетных ассигнований дорожного фонда" 
</t>
  </si>
  <si>
    <t xml:space="preserve"> 3) п.2, </t>
  </si>
  <si>
    <t>3) 01.01.2014, не установлен,</t>
  </si>
  <si>
    <t xml:space="preserve">
4) Постановление администрации ПМР от 16.08.2012г. №2479 «Об утверждении плана по реконструкции, капитальному ремонту и объемов расходов по проектированию автомобильных дорог общего пользования Пермского муниципального района», </t>
  </si>
  <si>
    <t xml:space="preserve"> 4) п.1 и п.2, </t>
  </si>
  <si>
    <t xml:space="preserve">4) 16.08.2012, не установлена,  </t>
  </si>
  <si>
    <t>5)Постановление Администрации Пермского муниципального района от 05.02.2014 N 323 "Об утверждении Правил осуществления капитальных вложений в объекты муниципальной собственности за счет средств бюджета Пермского муниципального района"</t>
  </si>
  <si>
    <t>5) п.4 Правил</t>
  </si>
  <si>
    <t xml:space="preserve"> 5) 27.02.2014, до 31.12.2006</t>
  </si>
  <si>
    <t xml:space="preserve">1)Закон Пермского края от 12.10.2006 №19-КЗ "Об основах организации транспортного обслуживания населения на территории Пермского края"
</t>
  </si>
  <si>
    <t>1) Решение Земского Собрания Пермского муниципального района от 29.04.2014 N 442 "Об утверждении Порядка организации транспортного обслуживания населения между поселениями и создания условий для предоставления транспортных услуг населению в границах Пермского муниципального района", 2) Постановление администрации ПМР от 13.01.2011 г. №2"Об утверждении порядка предоставления субсидий транспортным организациям"</t>
  </si>
  <si>
    <t>1) Порядок, 2) Порядок</t>
  </si>
  <si>
    <t>1) 08.05.2014, не установлен, 2) 20.01.2011 г., не установлен</t>
  </si>
  <si>
    <t>1) Федеральный закон от 06.10.2003 № 131-ФЗ "О б общих принципах организации местного самоуправления в Российской Федерации"; 2)Федеральный закон от 21.12.1994 №68-ФЗ "О защите населения и территорий от чрезвычайных ситуаций природного и техногенного характера"</t>
  </si>
  <si>
    <t>1)Закон Пермского края от 12.03.2007 № 12-ПК «О защите населения и территорий Пермского края от чрезвычайных ситуаций природного и техногенного характера»</t>
  </si>
  <si>
    <t xml:space="preserve">1) Постановление администрации Пермского муниципального района от 27.01.2015 №71     "Об утверждении Положения о порядке использования бюджетных ассигнований резервного фонда администрации Пермского муниципального района"                          </t>
  </si>
  <si>
    <t>1) 27.01.2015, не установлен</t>
  </si>
  <si>
    <t>2) Постановление Правительства Пермского края от 04.12.2014 N 1399-п "Об утверждении Порядка предоставления межбюджетных трансфертов в форме субсидии бюджету Пермского муниципального района для оплаты затрат на приобритение домокомплектов жилых домов и на ремонт сетей электроснабжения д.Броды Пермского муницпального района"</t>
  </si>
  <si>
    <t>2) 18.12.2014</t>
  </si>
  <si>
    <t xml:space="preserve">2) Постановление администрации Пермского муниципального района от 15.01.2015 №6    "Об утверждении Порядка  расходования бюджетных средств для оплаты затрат на приобретение домокомплектов жилых домов и на ремонт сетей электроснабжения д.Броды Пермского муниципального района"                          </t>
  </si>
  <si>
    <t>2) 14.11.2014, не установлен</t>
  </si>
  <si>
    <t>Организация мероприятий межпоселенческого характера по охране окружающей среды</t>
  </si>
  <si>
    <t>1) Федеральный Закон от 06.10.2003 № 131 - ФЗ "Об общих принципах организации местного самоуправления в Российской Федерации";</t>
  </si>
  <si>
    <t xml:space="preserve">1) п.9 ч.1 ст.15;         </t>
  </si>
  <si>
    <t>1) 06.10.2003, не установлен;</t>
  </si>
  <si>
    <t xml:space="preserve">1) Постановление Правительства Пермского края от 18.05.2007 № 96-п "О проведении Акции Дней защиты от экологической опасности в Пермском крае" </t>
  </si>
  <si>
    <t>1) п.3</t>
  </si>
  <si>
    <t xml:space="preserve">1) 18.05.2007 г.,                
не установлен </t>
  </si>
  <si>
    <t xml:space="preserve"> 1) Постановление администрации ПМР  от 08.04.2014 № 1248 "О проведении Акции Дней защиты от экологической опасности в Пермском муниципальном районе"
</t>
  </si>
  <si>
    <t>1) п. 3</t>
  </si>
  <si>
    <t>1) 08.04.2014, не установлен</t>
  </si>
  <si>
    <t>0605</t>
  </si>
  <si>
    <t>09 1 01 10080</t>
  </si>
  <si>
    <t xml:space="preserve"> 2) Федеральный Закон от 10.01.2002 № 7-ФЗ "Об охране окружающей среды"</t>
  </si>
  <si>
    <t>2) ст. 74</t>
  </si>
  <si>
    <t>2) 12.01.2002, не установлен</t>
  </si>
  <si>
    <t>Содержание на территории муниципального района межпоселенческих мест захоронения, организация ритуальных услуг</t>
  </si>
  <si>
    <t>1)Федеральный закон от 06.10.2003 № 131-ФЗ "Об общих принципах организации местного самоуправления в Российской Федерации",</t>
  </si>
  <si>
    <t>1) п.17 ч.1. ст. 15,</t>
  </si>
  <si>
    <t xml:space="preserve">1) Решение Земского собрания от 23.09.2010 № 102 "Об утверждении положения об организации ритуальных услуг и о содержании межпоселенческих мест захоронения и положения о порядке эвакуации умерших из жилья, больниц, с улиц и мест аварий, катастроф, пожаров", </t>
  </si>
  <si>
    <t xml:space="preserve">1) ст.7 Положения (приложение1), </t>
  </si>
  <si>
    <t xml:space="preserve">1) 30.09.2010, не установлен, </t>
  </si>
  <si>
    <t>06 2 01 1Р030</t>
  </si>
  <si>
    <t>2) Постановление администрации ПМР от 04.03.2016 №104 "Об установлении расходного обязательства Пермского муниципального района на предоставление субсидий за счет средств бюджета Пермского муниципального района на возмещение затрат по содержанию межпоселенческих кладбищ"</t>
  </si>
  <si>
    <t>3) 01.01.2016 , не установлен</t>
  </si>
  <si>
    <t xml:space="preserve"> 2) Федеральный закон от 12.01.1996 № 8-ФЗ "О погребении и похоронном деле"</t>
  </si>
  <si>
    <t xml:space="preserve"> 2) ст.25 ч.2</t>
  </si>
  <si>
    <t>2) 15.01.1996 г., не установлен</t>
  </si>
  <si>
    <t>3) Постановление администрации от 03.11.2010 г. № 1588 "Об утверждении Правил содержания, порядка деятельности межпоселенческих кладбищ"</t>
  </si>
  <si>
    <t>3) п. 4 Правил</t>
  </si>
  <si>
    <t>3)11.11.2010 г., не установлен</t>
  </si>
  <si>
    <t>06 2 01 1Р040</t>
  </si>
  <si>
    <t>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</si>
  <si>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 xml:space="preserve">1) Федеральный закон от 06.10.2003 № 131-ФЗ "О б общих принципах организации местного самоуправления в Российской Федерации"; 
2)Федеральный Закон от 02.03.2007  №25-ФЗ "О муниципальной службе в Российской Федерации";   
3) Федеральный Закон от 12.01.1996 года №7-ФЗ "О некоммерческих организациях";            
 4)ФЗ от 24.07.2007. № 209-ФЗ "О развитии малого и среднего предпринимательства в РФ"         </t>
  </si>
  <si>
    <t>1) п.1, 25, ч.1 ст. 15;    
2)ст.22 гл.6; 
3)ст.31;               
4)ч.1, ч.3 ст.11.</t>
  </si>
  <si>
    <t>1)06.10.2003, не установлена; 
2)01.06.2007, не установлена;   
3)15.01.1996, не установлена;   
 4)24.07.2007, не установлена</t>
  </si>
  <si>
    <t xml:space="preserve">1)Постановление Правительства Пермского от 25.07.2013 № 980-п "Об утверждении Порядка предоставления  субсидий бюджетам муниципальных районов (городских округов) Пермского края из бюджета Пермского края в целях софинансирования отдельных мероприятий муниципальных программ развития сельского хозяйства, правил расходования субсидий бюджетам муниципальных районов (городских округов) Пермского края из бюджета Пермского края в рамках реализации отдельных мероприятий муниципальных прогрпам развития сельского хозяйства";                               
2)Закон Пермского края от 04.05.2008 №228-ПК "О муниципальной службе в Пермском крае" ;                         
3)Постановление Правительства Пермского края от 08.04.2014 №242-п "Об утверждении Порядка предоставления из бюджета Пермского края субсидий бюджетам муниципальных районов (городских округов), монопрофильных населенных пунктов (моногородов) Пермского края в целях софинансирования отдельных мероприятий муниципальных программ, направленных на развитие малого и среднего предпринимательства, и Правил расходования субсидий в рамках реализации отдельных мероприятий муниципальных программ развития малого и среднего предпринимательства"      
</t>
  </si>
  <si>
    <t xml:space="preserve">1)п.1.1.,1.2; 2)ст.12;      3)пп.1.3-1.7 разд. I. </t>
  </si>
  <si>
    <t xml:space="preserve">1)08.08.2013, не установлена; 2)24.05.2008, не установлена;          3)24.04.2014, не установлена; </t>
  </si>
  <si>
    <t>1) Постановление администрации ПМР от 29.12.2015 №1737 "Об установлении расходных обязательств Пермского муниципального района на реализацию отдельных мероприятий по поддержке малого и среднего предпринимательства"</t>
  </si>
  <si>
    <t>1) 29.12.2015, не установлен</t>
  </si>
  <si>
    <t>0412</t>
  </si>
  <si>
    <t>07 1 05 1Э040</t>
  </si>
  <si>
    <t>1) Решение Земского Собрания Пермского муниципального района от 24.04.2008 N 644 "О Порядке заключения органами местного самоуправления муниципального района соглашений о передаче осуществления части своих полномочий органам местного самоуправления сельских поселений и о принятии от них осуществления части их полномочий"</t>
  </si>
  <si>
    <t xml:space="preserve">1)п.п.2 п.2; </t>
  </si>
  <si>
    <t>1) 30.04.2008, не установлен</t>
  </si>
  <si>
    <t xml:space="preserve">Решение Совета депутатов Юго-Камского сельского поселения "О передаче полномочий " от 28.11.2013 №22 </t>
  </si>
  <si>
    <t>01.01.2014, не установлен</t>
  </si>
  <si>
    <t>Решение Совета депутатов Савинского сельского поселения "О передаче полномочий " от 27.07.2011 №232</t>
  </si>
  <si>
    <t>п.п. 1.5. п.1</t>
  </si>
  <si>
    <t>01.01.2011, не установлен</t>
  </si>
  <si>
    <t>Решение Совета депутатов Савинского сельского поселения "О передаче полномочий " от 29.01.2014</t>
  </si>
  <si>
    <t>Выполнение функций заказчика по строительству объектов</t>
  </si>
  <si>
    <t>Выполнение функций по запросу информации у организаций коммунального комплекса по вопросам применения тарифов и надбавок</t>
  </si>
  <si>
    <t>1)Федеральный закон от 06.10.2003 № 131-ФЗ "О б общих принципах организации местного самоуправления в Российской Федерации",</t>
  </si>
  <si>
    <t xml:space="preserve">1) п.4, ч.1, ст. 14; ст. 15, ч.4, </t>
  </si>
  <si>
    <t>1) 01.01 г.,                не установлен    ,</t>
  </si>
  <si>
    <t>1) Закон Пермского края от 22.12.2014 N 416-ПК "О закреплении дополнительных вопросов местного значения за сельскими поселениями Пермского края и о внесении изменения в Закон Пермского края "О бюджетном процессе в Пермском крае</t>
  </si>
  <si>
    <t>1)п.1 ст.2</t>
  </si>
  <si>
    <t>1) с 01.01.2015 г., не установлен</t>
  </si>
  <si>
    <t xml:space="preserve">Бершетское </t>
  </si>
  <si>
    <t xml:space="preserve"> 2) ФЗ от 30.12.2004№210-ФЗ "Об основах регулирования тарифов организаций коммунального комплекса</t>
  </si>
  <si>
    <t>2) ст.5</t>
  </si>
  <si>
    <t>2)01.01.2006, не установлен</t>
  </si>
  <si>
    <t>Решение Совета депутатов Бершетского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25.12.2013 №30</t>
  </si>
  <si>
    <t xml:space="preserve">Гамовское </t>
  </si>
  <si>
    <t xml:space="preserve">Решение Совета депутатов Гамовского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21.11.2013 №19 </t>
  </si>
  <si>
    <t>п.п.1, п.1</t>
  </si>
  <si>
    <t xml:space="preserve">Двуреченское </t>
  </si>
  <si>
    <t>Решение Совета депутатов Двуреченского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25.12.2013 №38</t>
  </si>
  <si>
    <t>п.1.1. п. 1</t>
  </si>
  <si>
    <t xml:space="preserve">Заболотское </t>
  </si>
  <si>
    <t xml:space="preserve">Решение Совета депутатов Заболотского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20.11.2013 №32 </t>
  </si>
  <si>
    <t xml:space="preserve">Култаевское </t>
  </si>
  <si>
    <t>Решение Совета депутатов Култаевского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24.12.2013 №28</t>
  </si>
  <si>
    <t>24.12.2013, не установлен</t>
  </si>
  <si>
    <t xml:space="preserve">Лобановское </t>
  </si>
  <si>
    <t xml:space="preserve">Решение Совета депутатов Лобановского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12.11.2013 №32 </t>
  </si>
  <si>
    <t xml:space="preserve">Пальниковское </t>
  </si>
  <si>
    <t>Решение Совета депутатов Пальниковского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22.11.2013 №18</t>
  </si>
  <si>
    <t xml:space="preserve">Савинское </t>
  </si>
  <si>
    <t xml:space="preserve">Решение Совета депутатов Савинского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29.01.2014 №58 </t>
  </si>
  <si>
    <t xml:space="preserve">Усть-Качкинское </t>
  </si>
  <si>
    <t>Решение Совета депутатов Усть-Качкинского сельского поселения "О передаче полномочий попроведению открытого конкурса по отбору управляющих организаций"от 23.01.2014 №55</t>
  </si>
  <si>
    <t xml:space="preserve">Фроловское </t>
  </si>
  <si>
    <t>Решение Совета депутатов Фроловского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30.01.2014 №27</t>
  </si>
  <si>
    <t>п.1.2. п. 1</t>
  </si>
  <si>
    <t>31.01.2014, не установлен</t>
  </si>
  <si>
    <t xml:space="preserve">Хохловское </t>
  </si>
  <si>
    <t>Решение Совета депутатов Хохловского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12.02.2014 №19</t>
  </si>
  <si>
    <t xml:space="preserve">Юговское </t>
  </si>
  <si>
    <t>Решение Совета депутатов Юговского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19.12.2013 №29</t>
  </si>
  <si>
    <t xml:space="preserve">Юго-Камское </t>
  </si>
  <si>
    <t xml:space="preserve">Решение Совета депутатов Юго-Камского сельского поселения "О передаче полномочий по выполнению функций по запросу информации у организаций коммунального комплекса по вопросам применения тарифов и надбавок"  от 24.12.2013 №29 </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</si>
  <si>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</si>
  <si>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выполнение функций по осуществлению мониторинга кредиторской задолженности за коммунальные услуги и топливно-энергетические ресурсы</t>
  </si>
  <si>
    <t>1) ч.3  ст. 14; 
ч.4 ст. 15</t>
  </si>
  <si>
    <t xml:space="preserve">1) 06.10.2003, не установлен, </t>
  </si>
  <si>
    <t>1) Указ Губернатора Пермского края от 28.06.2013 N 76 "О создании системы мониторинга кредиторской задолженности организаций, осуществляющих управление многоквартирными домами, по оплате ресурсов, необходимых для предоставления коммунальных услуг, кредиторской задолженности ресурсоснабжающих организаций по оплате топливно-энергетических ресурсов, использованных для поставок ресурсов, необходимых для предоставления коммунальных услуг, организациям, осуществляющим управление многоквартирными домами"</t>
  </si>
  <si>
    <t>1) п.1,п.2</t>
  </si>
  <si>
    <t>1) 01.07.2013, не установлен</t>
  </si>
  <si>
    <t>1)п.п.2 п.2 раздела 1</t>
  </si>
  <si>
    <t>0505</t>
  </si>
  <si>
    <t>05 3 01 47150</t>
  </si>
  <si>
    <t>2) Закон Пермского края от 22.12.2014 N 416-ПК "О закреплении дополнительных вопросов местного значения за сельскими поселениями Пермского края и о внесении изменения в Закон Пермского края "О бюджетном процессе в Пермском крае"</t>
  </si>
  <si>
    <t>2)п.1 ст.2</t>
  </si>
  <si>
    <t>2) с 01.01.2015 г., не установлен</t>
  </si>
  <si>
    <t>Решение Совета депутатов Бершетского сельского поселения "О передаче полномочий по выполнению функций по осуществлению мониторинга кредиторской задолженности за коммунальные услуги и топливно-энергетические ресурсы"  от 25.12.2013 №36</t>
  </si>
  <si>
    <t>Решение Совета депутатов Гамовского сельского поселения "О передаче части полномочий"  от 21.11.2013 №19</t>
  </si>
  <si>
    <t>п.п.1 п.1</t>
  </si>
  <si>
    <t xml:space="preserve">Решение Совета депутатов Двуреченского сельского поселения "О передаче полномочий " от 25.12.2013 №38 </t>
  </si>
  <si>
    <t>п.п.1.3. п.1</t>
  </si>
  <si>
    <t xml:space="preserve">Решение Совета депутатов Заболотского сельского поселения  "О передаче полномочий " от 20.11.2013 №32 </t>
  </si>
  <si>
    <t>Решение Совета депутатов Култаевского сельского поселения "О передаче полномочий по вопросам местного значения в 2014 году"  от 24.12.2013 №28</t>
  </si>
  <si>
    <t>п.п.1.1. п.1.,п.2</t>
  </si>
  <si>
    <t>Решение Совета депутатов Лобановского сельского поселения "О передаче части полномочий"  от 12.11.2013 №32</t>
  </si>
  <si>
    <t>п.п. 1.9. п1.</t>
  </si>
  <si>
    <t xml:space="preserve">Решение Совета депутатов Пальниковского сельского поселения "О передаче части полномочий" от 22.11.2013 №18 </t>
  </si>
  <si>
    <t xml:space="preserve">Решение Совета депутатов Савинского сельского поселения "О передаче полномочий по решению вопросов местного значения" от 29.01.2014 №58 </t>
  </si>
  <si>
    <t>п.п.1.12. п.1</t>
  </si>
  <si>
    <t xml:space="preserve">Сылвенское </t>
  </si>
  <si>
    <t xml:space="preserve">Решение Совета депутатов Сылвенского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24.12.2013 №94 </t>
  </si>
  <si>
    <t>Решение Совета депутатов Усть-Качкинского сельского поселения "О передаче части полномочий по вопросам местного значения"  от 23.01.2014 №55</t>
  </si>
  <si>
    <t>п.п.1.10. п.1</t>
  </si>
  <si>
    <t>Решение Совета депутатов Фроловского сельского поселения  "О передаче полномочий по решению вопросов местного значения" от 30.01.2014 №27</t>
  </si>
  <si>
    <t>п.п.1.4. п.1</t>
  </si>
  <si>
    <t>Решение Совета депутатов Хохловского сельского поселения "О передаче части полномочий " от 12.02.2014 №19</t>
  </si>
  <si>
    <t>Решение Совета депутатов Юговского сельского поселения "О передаче полномочий по осуществлению мониторинга кредиторской задолженности за коммунальные услуги и топливно-энергетические ресурсы"  от 19.12.2013 №32</t>
  </si>
  <si>
    <t>19.12.2013, не установлен</t>
  </si>
  <si>
    <t>Решение Совета депутатов Юго-Камского сельского поселения "О передаче части полномочий по выполнению функций по осуществлению мониторинга коммунальной сфере"  от 24.12.2013 №33</t>
  </si>
  <si>
    <t>Выполнение функций по осуществлению мониторинга об объемах начисления потребителям и объемах платежей потребителей за коммунальные услуги</t>
  </si>
  <si>
    <t xml:space="preserve">1) 01.01.2006 г.,                не установлен       , </t>
  </si>
  <si>
    <t>1)п.п.2 п.2</t>
  </si>
  <si>
    <t>Решение Совета депутатов Бершетского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25.12.2013 №35</t>
  </si>
  <si>
    <t>Решение Совета депутатов Гамовского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21.11.2013 №19</t>
  </si>
  <si>
    <t xml:space="preserve">Решение Совета депутатов Двуреченского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25.12.2013 №38 </t>
  </si>
  <si>
    <t>п.п.1.2. п.1</t>
  </si>
  <si>
    <t>Решение Совета депутатов Заболотского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20.11.2013 №32</t>
  </si>
  <si>
    <t xml:space="preserve">Решение Совета депутатов Кукуштанского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28.11.2013 №437 </t>
  </si>
  <si>
    <t>28.11.2013, не установлен</t>
  </si>
  <si>
    <t>Решение Совета депутатов Култаевского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24.12.2013 №28</t>
  </si>
  <si>
    <t>п.п.1.1. п.1.</t>
  </si>
  <si>
    <t xml:space="preserve">Решение Совета депутатов Лобановского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12.11.2013 №32 </t>
  </si>
  <si>
    <t>п.п. 1.8. п1.</t>
  </si>
  <si>
    <t>Решение Совета депутатов Пальниковского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22.11.2013 №18</t>
  </si>
  <si>
    <t xml:space="preserve">Решение Совета депутатов Савинского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29.01.2014 №58 </t>
  </si>
  <si>
    <t>п.п.1.11. п.1</t>
  </si>
  <si>
    <t xml:space="preserve">Решение Совета депутатов Сылвенского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24.12.2013 №95 </t>
  </si>
  <si>
    <t>Решение Совета депутатов Усть-Качкинского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№305 от 14.01.2013</t>
  </si>
  <si>
    <t>Решение Совета депутатов Фроловского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30.01.2014 №27</t>
  </si>
  <si>
    <t xml:space="preserve">Решение Совета депутатов Хохловского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t>
  </si>
  <si>
    <t xml:space="preserve">Решение Совета депутатов Юговского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19.12.2013 №31 </t>
  </si>
  <si>
    <t>Решение Совета депутатов Юго-Камского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24.12.2013 №33</t>
  </si>
  <si>
    <t>Выполнение функций по проведению конкурса на право заключения концессионного соглашения</t>
  </si>
  <si>
    <t xml:space="preserve">Решение Совета депутатов Заболотского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20.11.2013 №32 </t>
  </si>
  <si>
    <t>Решение Совета депутатов Лобановского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12.11.2013 №32</t>
  </si>
  <si>
    <t xml:space="preserve">Решение Совета депутатов Пальниковского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22.11.2013 №18 </t>
  </si>
  <si>
    <t>Решение Совета депутатов Усть-Качкинского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23.01.2014 №55</t>
  </si>
  <si>
    <t>Решение Совета депутатов Хохловского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12.02.2014 №19</t>
  </si>
  <si>
    <t>Решение Совета депутатов Юговского сельского поселения "О передаче полномочий по выполнению функций по осуществлению мониторинга об объемах начисления потребителям и объемах платежей потребителей за коммунальные услуги"  от 19.12.2013 №32</t>
  </si>
  <si>
    <t>1)Федеральный закон от 06.10.2003 № 131-ФЗ "О б общих принципах организации местного самоуправления в Российской Федерации"</t>
  </si>
  <si>
    <t>1)п.4, ч.1, ст. 14; ч.4 ст.15</t>
  </si>
  <si>
    <t xml:space="preserve">1) 01.01.2006 г.,                не установлен   </t>
  </si>
  <si>
    <t>Постановление Правительства Пермского края от 16.05.2012 N 314-п (ред. от 29.03.2016) "Об утверждении Порядка предоставления субсидий местным бюджетам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на их капитальный ремонт и ремонт, и внесении изменений в отдельные постановления Правительства Пермского края"</t>
  </si>
  <si>
    <t>1) 31.05.2012</t>
  </si>
  <si>
    <t xml:space="preserve">1) Решение Земского Собрания ПМР 
от 28.04.2015 № 60  "б утверждении Стратегии социально-экономического развития Пермского муниципального района Пермского края на 2016-2030 годы;
</t>
  </si>
  <si>
    <t>1) п.1,</t>
  </si>
  <si>
    <t>1) 28.04.2015, бессрочно</t>
  </si>
  <si>
    <t>2) Решение Земского Собрания Пермского муниципального района от 24.04.2008 N 644 "О Порядке заключения органами местного самоуправления муниципального района соглашений о передаче осуществления части своих полномочий органам местного самоуправления сельских поселений и о принятии от них осуществления части их полномочий"</t>
  </si>
  <si>
    <t>2)п.п.2 п.2</t>
  </si>
  <si>
    <t>2) 30.04.2008, не установлен</t>
  </si>
  <si>
    <t>Решение Совета депутатов Фроловского сельского поселения  "О передаче полномочий" от 26.10.2015 №141</t>
  </si>
  <si>
    <t>1) 26.10.2015, не установлен</t>
  </si>
  <si>
    <t>Решение Совета депутатов Сылвенского сельского поселения "О передаче полномочий " от 12.08.2014 №45</t>
  </si>
  <si>
    <t>1)12.08.2014, не установлен</t>
  </si>
  <si>
    <t>Решение Совета депутатов Юго-Камского сельского поселения "О передаче полномочий " от 23.04.2015 №123</t>
  </si>
  <si>
    <t>1)23.04.2015, не установлен</t>
  </si>
  <si>
    <t>Решение Совета депутатов Кондратовского сельского поселения "О передаче полномочий "</t>
  </si>
  <si>
    <t>1) Федеральный закон от 06.10.2003 № 131-ФЗ "О б общих принципах организации местного самоуправления в Российской Федерации";     2)Федеральный закон РФ от 21.07.2007 №185-ФЗ «О Фонде содействия реформированию жилищно-коммунального хозяйства»</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</si>
  <si>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</si>
  <si>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выполнение функций по признанию в установленном порядке жилых помещений муниципального жилищного фонда непригодными для проживания</t>
  </si>
  <si>
    <t xml:space="preserve">1) Федеральный закон от 06.10.2003 № 131-ФЗ "Об общих принципах организации местного самоуправления в Российской Федерации";     </t>
  </si>
  <si>
    <t xml:space="preserve">1) ч.3  ст. 14; 
ч.4 ст. 15 </t>
  </si>
  <si>
    <t xml:space="preserve">1) 06.10.2003, не установлена;  </t>
  </si>
  <si>
    <t>1) Закон Пермского края от 22.12.2014 N 416-ПК "О закреплении дополнительных вопросов местного значения за сельскими поселениями Пермского края и о внесении изменения в Закон Пермского края "О бюджетном процессе в Пермском крае"</t>
  </si>
  <si>
    <t>1)п.3 ст.2</t>
  </si>
  <si>
    <t>1)п.п.2 п.2 раздел 1</t>
  </si>
  <si>
    <t>05 3 01 47290</t>
  </si>
  <si>
    <t>2)Постановление администрации ПМР от 17.04.2013 № 1027 "Об утверждении административного регламента "Признание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t>
  </si>
  <si>
    <t>2) 17.04.2013</t>
  </si>
  <si>
    <t>Решение Совета депутатов Бершетского сельского поселения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от 03.11.2015  №36</t>
  </si>
  <si>
    <t>Решение Совета депутатов Гамовского сельского поселения "О передаче части полномочий "  от 20.10.2015 №139</t>
  </si>
  <si>
    <t>20.10.2015, не установлен</t>
  </si>
  <si>
    <t>Решение Совета депутатов Двуреченского сельского поселения "О передаче полномочий  " от 20.10.2015  №118</t>
  </si>
  <si>
    <t>Решение Совета депутатов Заболотского сельского поселения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от 21.10.2015 №185</t>
  </si>
  <si>
    <t>п.1.1</t>
  </si>
  <si>
    <t>Решение Совета депутатов Култаевского сельского поселения "О передаче полномочий по вопросам местного значения в 2015 году"  от 22.10.2015  №142</t>
  </si>
  <si>
    <t>п.1, п.2</t>
  </si>
  <si>
    <t>22.10.2015, не установлен</t>
  </si>
  <si>
    <t>Решение Совета депутатов Лобановского сельского поселения  "О передаче полномочий "  от 15.10.2015  № 83</t>
  </si>
  <si>
    <t>п.1.2. п.1</t>
  </si>
  <si>
    <t>15.10.2015, не установлен</t>
  </si>
  <si>
    <t>Решение Совета депутатов Пальниковского сельского поселения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от 22.04.2016 № 7</t>
  </si>
  <si>
    <t>Решение Совета депутатов Платошинского сельского поселения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от 21.10.2015 №141</t>
  </si>
  <si>
    <t>01.10.2014, не установлен</t>
  </si>
  <si>
    <t>Решение Совета депутатов Савинского сельского поселения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от 28.10.2015 №231</t>
  </si>
  <si>
    <t>28.10.2015, не установлен</t>
  </si>
  <si>
    <t>Решение Совета депутатов Кондратовского сельского поселения  "О передаче полномочий на выполнение функций по признанию в установленном порядке жилых помещений муниципального жилищного фонда непригодными для проживания"   от 23.10.2014 №81</t>
  </si>
  <si>
    <t>Решение Совета депутатов Усть-Качкинского сельского поселения  "О внесении изменений в решение Совета депутатов от 23.01.2014 № 55 "О передаче части полномочий по вопросам местного значения"   от 29.10.2015 №152</t>
  </si>
  <si>
    <t>Решение Совета депутатов Фроловского сельского поселения   "О передаче полномочий"  от 26.10.2015 №139</t>
  </si>
  <si>
    <t>26.10.2015, не установлен</t>
  </si>
  <si>
    <t>Решение Совета депутатов Хохловского сельского поселения  "О передаче полномочий по решению вопроса местного значения"  от 21.10.2015 № 96</t>
  </si>
  <si>
    <t>21.10.2015, не установлен</t>
  </si>
  <si>
    <t>Решение Совета депутатов Юговского сельского поселения  "О передаче полномочий по выполнению функций по признанию в установленном порядке жилых помещений муниципального жилищного фонда непригодными для проживания"   от 22.10.2015  № 117</t>
  </si>
  <si>
    <t>Решение Совета депутатов Юго-Камского сельского поселения  "О передаче части полномочий по выполнению функций по признанию в установленном порядке жилых помещений муниципального жилищного фонда непригодными для проживания"   от 30.10.2015 № 157</t>
  </si>
  <si>
    <t>30.10.2015, не установлен</t>
  </si>
  <si>
    <t>Выполнение функций по реализации мероприятий по капитальному ремонту многоквартирных домов</t>
  </si>
  <si>
    <t>Решение Совета депутатов Двуреченского сельского поселения "О передаче полномочий  на выполнение функций по реализации мероприятий по капитальному ремонту многоквартирных домов" от 25.11.2014 №71</t>
  </si>
  <si>
    <t>Решение Совета депутатов Култаевского сельского поселения"О передаче полномочий  на выполнение функций по реализации мероприятий по капитальному ремонту многоквартирных домов"  от 31.10.2014 №71</t>
  </si>
  <si>
    <t>Решение Совета депутатов Лобановского сельского поселения  "О передаче полномочий  на выполнение функций по реализации мероприятий по капитальному ремонту многоквартирных домов" от 27.11.2014  №85</t>
  </si>
  <si>
    <t>Решение Совета депутатов Платошинского сельского поселения "О передаче полномочий  на выполнение функций по реализации мероприятий по капитальному ремонту многоквартирных домов"  от 23.12.2014 №96</t>
  </si>
  <si>
    <t>Решение Совета депутатов Савинского сельского поселения "О передаче полномочий  на выполнение функций по реализации мероприятий по капитальному ремонту многоквартирных домов"  от 25.03.2015 №173</t>
  </si>
  <si>
    <t>Решение Совета депутатов Кондратовского сельского поселения  "О передаче полномочий  на выполнение функций по реализации мероприятий по капитальному ремонту многоквартирных домов"   от 23.10.2014 №81</t>
  </si>
  <si>
    <t>Решение Совета депутатов Усть-Качкинского сельского поселения "О передаче полномочий  на выполнение функций по реализации мероприятий по капитальному ремонту многоквартирных домов"   от 26.03.2015 №121</t>
  </si>
  <si>
    <t>Решение Совета депутатов Фроловского сельского поселения  "О передаче полномочий  на выполнение функций по реализации мероприятий по капитальному ремонту многоквартирных домов"  от 22.12.2014 №86</t>
  </si>
  <si>
    <t>Решение Совета депутатов Юговского сельского поселения "О передаче полномочий  на выполнение функций по реализации мероприятий по капитальному ремонту многоквартирных домов"   от 18.12.2014  №72</t>
  </si>
  <si>
    <t>Решение Совета депутатов Юго-Камского сельского поселения "О передаче полномочий " от 23.04.2015 №120</t>
  </si>
  <si>
    <t>23.04.2015, не установлен</t>
  </si>
  <si>
    <t>Владение, пользование и распоряжение имуществом, находящимся в муниципальной собственности поселения</t>
  </si>
  <si>
    <t>Выполнение функций по проведению проверок деятельности управляющих организаций</t>
  </si>
  <si>
    <t xml:space="preserve">1)ст. 15, ч.4, </t>
  </si>
  <si>
    <t>1) 01.01.2006 г.,                не установлен,</t>
  </si>
  <si>
    <t xml:space="preserve"> 2) Жилищный Кодекс РФ</t>
  </si>
  <si>
    <t>2)п.1.1. ст.165</t>
  </si>
  <si>
    <t xml:space="preserve"> 2) 01.03.2005, не установлен, </t>
  </si>
  <si>
    <t>Решение Совета депутатов Бершетского сельского поселения "О передаче полномочий по выполнению функций по проведению проверок деятельности управляющих организаций"  от 25.12.2013 №28</t>
  </si>
  <si>
    <t>Решение Совета депутатов Гамовского сельского поселения "О передаче полномочий по выполнению функций по проведению проверок деятельности управляющих организаций"  от 15.03.2012 №237</t>
  </si>
  <si>
    <t xml:space="preserve">Решение Совета депутатов Двуреченского сельского поселения "О передаче полномочий по выполнению функций по проведению проверок деятельности управляющих организаций" от 25.12.2013 №38 </t>
  </si>
  <si>
    <t>п.п. 1.4. п.1</t>
  </si>
  <si>
    <t xml:space="preserve">Решение Совета депутатов Заболотского сельского поселения  "О передаче полномочий по выполнению функций по проведению проверок деятельности управляющих организаций" от 25.01.2012 №271 </t>
  </si>
  <si>
    <t>Решение Совета депутатов Култаевского сельского поселения "О передаче полномочий по выполнению функций по проведению проверок деятельности управляющих организаций"  от 24.12.2013 №28</t>
  </si>
  <si>
    <t>Решение Совета депутатов Лобановского сельского поселения "О передаче полномочий по выполнению функций по проведению проверок деятельности управляющих организаций"  от 12.11.2013 №32</t>
  </si>
  <si>
    <t>п.п.1.7. п.1</t>
  </si>
  <si>
    <t>Решение Совета депутатов Пальниковского сельского поселения "О передаче полномочий по выполнению функций по проведению проверок деятельности управляющих организаций"  от 22.11.2013 №18</t>
  </si>
  <si>
    <t xml:space="preserve">Платошинское </t>
  </si>
  <si>
    <t xml:space="preserve">Решение Совета депутатов Платошинского сельского поселения "О передаче полномочий по выполнению функций по проведению проверок деятельности управляющих организаций" от 23.01.2014 №32 </t>
  </si>
  <si>
    <t>п.п.1.1. п.1</t>
  </si>
  <si>
    <t>Решение Совета депутатов Савинского сельского поселения "О передаче полномочий по выполнению функций по проведению проверок деятельности управляющих организаций"  от 29.01.2014 №58</t>
  </si>
  <si>
    <t>п.п 1.3. п.1</t>
  </si>
  <si>
    <t xml:space="preserve">Решение Совета депутатов Сылвенского сельского поселения "О передаче полномочий по выполнению функций по проведению проверок деятельности управляющих организаций" от 24.12.2013 №97 </t>
  </si>
  <si>
    <t>Решение Совета депутатов Усть-Качкинского сельского поселения "О передаче полномочий по выполнению функций по проведению проверок деятельности управляющих организаций" от 23.01.2014 №55</t>
  </si>
  <si>
    <t>п.п.1.8. п.1</t>
  </si>
  <si>
    <t>01.01.2013, неустановлен</t>
  </si>
  <si>
    <t>Решение Совета депутатов Фроловского сельского поселения  "О передаче полномочий по выполнению функций по проведению проверок деятельности управляющих организаций"  от 15.03.2013 №285</t>
  </si>
  <si>
    <t>Решение Совета депутатов Хохловского сельского поселения "О передаче полномочий по выполнению функций по проведению проверок деятельности управляющих организаций"  от 12.02.2014 №19</t>
  </si>
  <si>
    <t xml:space="preserve">Решение Совета депутатов Юговского сельского поселения "О передаче полномочий по выполнению функций по проведению проверок деятельности управляющих организаций" от 19.12.2013 №24 </t>
  </si>
  <si>
    <t>Решение Совета депутатов Юго-Камского сельского поселения "О передаче полномочий по выполнению функций по проведению проверок деятельности управляющих организаций"  от 24.12.2013 №25</t>
  </si>
  <si>
    <t>проведение открытого конкурса по отбору управляющих компаний</t>
  </si>
  <si>
    <t xml:space="preserve">1) 06.10.2003 г.,                не установлен   ,  </t>
  </si>
  <si>
    <t xml:space="preserve">1) Решение Земского Собрания Пермского муниципального района от 24.04.2008 N 644 "О Порядке заключения органами местного самоуправления муниципального района соглашений о передаче осуществления части своих полномочий органам местного самоуправления сельских поселений и о принятии от них осуществления части их полномочий", </t>
  </si>
  <si>
    <t>05 3 01 47120</t>
  </si>
  <si>
    <t xml:space="preserve">2) Жилищний кодекс РФ </t>
  </si>
  <si>
    <t>2) ч. 4 ст. 161,</t>
  </si>
  <si>
    <t xml:space="preserve"> 2) 01.03.2005 г., не установлен,</t>
  </si>
  <si>
    <t>Решение Совета депутатов Бершетского сельского поселения "О передаче полномочий по проведению открытого конкурса по отбору управляющих организаций" от 25.12.2013 №31</t>
  </si>
  <si>
    <t xml:space="preserve"> 3) Постановление Правительства РФ от 06.02.2006 № 75 "О порядке  проведения ОМС открытого конкурса по отбору Управляющей организации для управления многоквартирным домом"</t>
  </si>
  <si>
    <t>3) Порядок</t>
  </si>
  <si>
    <t>3) 22.02.2006, не установлен</t>
  </si>
  <si>
    <t>Решение Совета депутатов Гамовского сельского поселения"О передаче полномочий по проведению открытого конкурса по отбору управляющих организаций" от 14.10.2016 №206</t>
  </si>
  <si>
    <t>с 01.01.2017 по 31.12.2019</t>
  </si>
  <si>
    <t>Решение Совета депутатов Двуреченского сельского поселения"О передаче полномочий" от 25.12.2013 №38</t>
  </si>
  <si>
    <t>п.п.1.5. п. 1</t>
  </si>
  <si>
    <t>Решение Совета депутатов Пальниковского сельского поселения "О передаче части полномочий"  от 22.11.2013 №18</t>
  </si>
  <si>
    <t>Решение Совета депутатов Савинского сельского поселения "О передаче полномочий по решению вопросов местного значения"  от 29.01.2014 №58</t>
  </si>
  <si>
    <t>Решение Совета депутатов Фроловского сельского поселения  "О передаче полномочий по решению вопросов местного значения"  от 30.01.2014 №27</t>
  </si>
  <si>
    <t xml:space="preserve">Решение Совета депутатов Хохловского сельского поселения "О передаче полномочий попроведению открытого конкурса по отбору управляющих организаций" </t>
  </si>
  <si>
    <t>Решение Совета депутатов Юговского сельского поселения "О передаче полномочий попроведению открытого конкурса по отбору управляющих организаций" от 19.12.2013  №30</t>
  </si>
  <si>
    <t>Решение Совета депутатов Юго-Камского сельского поселения "О передаче части полномочий по проведению открытого конкурса по отбору управляющих компаний"  от 24.12.2013 №27</t>
  </si>
  <si>
    <t>1)06.10.2003, не установлена</t>
  </si>
  <si>
    <t xml:space="preserve">1) Решение Земского Собрания Пермского муниципального района от 27.05.2011 №177  "Об утверждении Положения о системе оплаты труда работников муниципальных учреждений Пермского муниципального района </t>
  </si>
  <si>
    <t xml:space="preserve">1) п.1 ; </t>
  </si>
  <si>
    <t xml:space="preserve">1) 30.05.2011, не установлен </t>
  </si>
  <si>
    <t>05 3 01 10050</t>
  </si>
  <si>
    <t>2)Постановление администрации ПМР от 27.10.2011 № 3667"Об оплате труда работников муниципального  учреждения "Управление капитального строительство Пермского муниципального района, муниципального казённого учреждения "Управление благоустройством Пермского муниципального района"</t>
  </si>
  <si>
    <t>2) 1.01.2012 г., не установлен</t>
  </si>
  <si>
    <t>3)Постановление администрации ПМР от 10.12.2014 №5056 "Об установлении расходного обязательства Пермского муниципального района по проведению конкурса профессионального мастерства "Лучший по профессии"</t>
  </si>
  <si>
    <t>3)п.2, п.3</t>
  </si>
  <si>
    <t>3) 01.12.2014, не установлен</t>
  </si>
  <si>
    <t>05 3 01 10080</t>
  </si>
  <si>
    <t>1)Федеральный закон от 06.10.2003 № 131-ФЗ "Об общих принципах организации местного самоуправления  в Российской Федерации";     2)Постановление Правительства РФ от 02.08.2011 г. № 644 "О федеральной целевой программе "Развитие внутреннего и въездного туризма в Российской Федерации (2011-2018 годы)"</t>
  </si>
  <si>
    <t>1)Постановление Правительства Пермского края от 16.05.2012 N 314-п (ред. от 29.03.2016) "Об утверждении Порядка предоставления субсидий местным бюджетам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на их капитальный ремонт и ремонт, и внесении изменений в отдельные постановления Правительства Пермского края"</t>
  </si>
  <si>
    <t>1) Порядок</t>
  </si>
  <si>
    <t>1)01.07.2012, не установлена</t>
  </si>
  <si>
    <t xml:space="preserve">1) Постановление администрации ПМР от 30.09.2015 г. № 1320 "Об утверждении нормативов финансовых затрат капитальный ремонт, ремонт и содержание автомобильных дорог местного значения, находящихся в собственности Пермского муниципального района, на 2016 год"  </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</si>
  <si>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</si>
  <si>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1.3.1. за счет субвенций, предоставленных из федерального бюджета или бюджета субъекта Российской Федерации, всего</t>
  </si>
  <si>
    <t>в том числе</t>
  </si>
  <si>
    <t>установление подлежащих государственному регулированию цен (тарифов) на товары (услуги) в соответствии с законодательством Российской Федерации</t>
  </si>
  <si>
    <t xml:space="preserve">1)06.10.2003, не установлена;  </t>
  </si>
  <si>
    <t xml:space="preserve">1)Закон ПК от 12.10.2006 г.  № 19-КЗ "Об основах организации транспортного обслуживания населения на территории ПК", </t>
  </si>
  <si>
    <t xml:space="preserve">1) ст.6, </t>
  </si>
  <si>
    <t xml:space="preserve">1) 01.01.2007, не установлен, </t>
  </si>
  <si>
    <t>1) Решение Земского Собрания Пермского муниципального района от 22.09.2016 N 164 "Об утверждении Порядка организации транспортного обслуживания населения между поселениями и создания условий для предоставления транспортных услуг населению в границах Пермского муниципального района"</t>
  </si>
  <si>
    <t>1) 29.09.2016 , неустановлен</t>
  </si>
  <si>
    <t>05 3 01 2Т110</t>
  </si>
  <si>
    <t xml:space="preserve">2) Федеральный закон от 08.11.2007 г. № 259-ФЗ "Устав автомобильного транспорта и городского наземного электрического транспорта", </t>
  </si>
  <si>
    <t xml:space="preserve">2) гл.3, </t>
  </si>
  <si>
    <t xml:space="preserve">2) 12.11.2007 г., не установлен, </t>
  </si>
  <si>
    <t xml:space="preserve">2) Закон ПК от 17.10.2006 г. № 20-КЗ "О передаче органам МСУ ПК гос. полномочий по регулированию тарифов на перевозки пассажиров и багажа автомобильным, городским эл. транспортом на поселенческих, районных и межмуниципальных маршрутах городского, пригородного и междугородного сообщения; </t>
  </si>
  <si>
    <t xml:space="preserve">2) ст.3., </t>
  </si>
  <si>
    <t xml:space="preserve">2) 03.11.2006, не установлен, </t>
  </si>
  <si>
    <t>3) Постановление Правительства РФ от 14.02.2009 г. № 112 "Об утверждении правил перевозок пассажиров и багажа автомобильным транспортом и городским назначением электрическим транспортом"</t>
  </si>
  <si>
    <t>3) Правила</t>
  </si>
  <si>
    <t>3) 09.03.2009 г., не установлен</t>
  </si>
  <si>
    <t>1)Закон Пермского края от 12.10.2006 № 19-КЗ "Об основах организации транспортного обслуживания населения на территории Пермского края";        2)Закон Пермского края от 17.10.2006 № 20-КЗ «О передаче органам местного самоуправления Пермского края государственных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</si>
  <si>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1) Решение ЗС ПР от 31.01.2008 г. № 620 "Об утверждении положения об организации пассажирских перевозок автомобильным транспортом на пригородных маршрутах ПМР", 2) Постановление главы администрации ПМР от 03.03.2011 г. № 793 "Об утверждении Порядка предоставления за счёт средств бюджета Пермского края субсидий хозяйствующим сбъектам на возмещение недополученных доходову от перевозки отдельных категорий граждан с использованием социальных проездных документов на территории Пермского района"</t>
  </si>
  <si>
    <t>1) Положение,2) Порядок</t>
  </si>
  <si>
    <t>1)31.01.2008 г., не установлен, 2) 03.03.2011 г., не установлен</t>
  </si>
  <si>
    <t>Начальник МКУ Управление благоустройством Пермского раойна                                                               С.А. Фролов</t>
  </si>
  <si>
    <t>Н.Г. Половинкина</t>
  </si>
  <si>
    <t>Фрагмент реестра расходных обязательств Управления сельского хозяйства, продовольствия и закупок</t>
  </si>
  <si>
    <t>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</si>
  <si>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 xml:space="preserve">1) Федеральный закон от 06.10.2003 № 131-ФЗ "О б общих принципах организации местного самоуправления в Российской Федерации"; 2)Федеральный Закон от 02.03.2007  №25-ФЗ "О муниципальной службе в Российской Федерации";   3) Федеральный Закон от 12.01.1996 года №7-ФЗ "О некоммерческих организациях";             4)ФЗ от 24.07.2007. № 209-ФЗ "О развитии малого и среднего предпринимательства в РФ"         </t>
  </si>
  <si>
    <t>1) п.1, 25, ч.1 ст. 15;    2)ст.22 гл.6; 3)ст.31;               4)ч.1, ч.3 ст.11.</t>
  </si>
  <si>
    <t>1)01.01.2006, не установлена; 2)01.06.2007, не установлена;   3)15.01.1996, не установлена;    4)24.07.2007, не установлена</t>
  </si>
  <si>
    <t>1)Закон Пермского края от 04.05.2008 №228-ПК (в ред. от 07.09.2016 №685-ПК) "О муниципальной службе в Пермском крае" ;                         2)Постановление Правительства Пермского края от 08.04.2014 №242-п (в ред. от 27.07.2016 № 507-п) "Об утверждении Порядка предоставления из бюджета Пермского края субсидий бюджетам муниципальных районов (городских округов), монопрофильных населенных пунктов (моногородов) Пермского края в целях софинансирования отдельных мероприятий муниципальных программ, направленных на развитие малого и среднего предпринимательства, и Правил расходования субсидий в рамках реализации отдельных мероприятий муниципальных программ развития малого и среднего предпринимательства"      
3)Постановление правительства Пермского края от 25.07.2013 №980-п (в ред. от 15.04.2016 №224-п) "Об утверждении порядка предоставления субсидий бюджетам муниципальных районов(городских округов) Пермского края их бюджета Пермского края в целях софинансирования отдельных мероприятий муниципальных программ развития сельского хозяйства, правил расходования субсидий бюджетам муниципальных районов(городских округов) Пермского края их бюджета Пермского края в целях софинансирования отдельных мероприятий муниципальных программ развития сельского хозяйства"</t>
  </si>
  <si>
    <t>1)ст.12;      2)пп.1.3-1.7 разд. I. 
3)ст.1</t>
  </si>
  <si>
    <t>1)24.05.2008, не установлена;          2)24.04.2014, не установлена; 
3)29.07.2013 не установлен</t>
  </si>
  <si>
    <t xml:space="preserve">1)Решение Земского Собрания от 27.10.2011 № 208 (в ред.от 28.05.2015 №79) "Об утверждении Положения о денежном содержании муниципальных служащих органов местного самоуправления Пермского муниципального района" 
2)Решения Земского Собрания от 27.05.2008 №668 (в ред. от 26.08.2010 №94)  "Об утверждении Положения о порядке материально-технического и организационного обеспечения деятельности местного самоуправления Пермского муниципального района" 
3)Решения Земского Собрания от 30.10.2013 №393 (в ред. от 28.08.2014 №487) "Об утверждении Положения об оплате труда, руководителей, специалистов, служащих, замещающих должности, не отнесенные к должностям муниципальной службы, и работников рабочих профессий органов местного самоуправления" 
4)Решение Земского собрания от 29.01.2009 № 752(ред.от 28.04.2015 № 68) "Об утверждении порядка и условий командирования муниципальных служащих органов местного самоуправления Пермского муниципального района"
5)Постановления администрации Пермского муниципального района № 1577 от 24.04.2014 (в ред. от 07.06.2016 №282)  "Об утверждении Правил предоставления субсидий на развитие семейных животноводческих  ферм и на поддержку начинающих фермеров в рамках реализации отдельных мероприятий муниципальной программы "Сельское хозяйство и устойчивое развитие сельских территорий Пермского муниципального района на среднесрочный период 2016-2020 годов"  
6)Постановление администрации Пермского муниципального района от 29.04.2014 № 1652  (в ред. от 31.03.2016 № 139) "Об утверждении Порядка предоставления субсидий на возмещение части затрат сельскохозяйственным товаропроизводителям всех форм собственности на организацию и проведение ярморочных мероприятий в рамках реализации подпрограммы "Поддержка малых форм хозяйствования" муниципальной программы "Сельское хозяйство  и устойчивое развитие сельских территорий Пермского муниципального района на среднесрочный период 2016-2020 годов" 
7)Постановление администрации Пермского муниципального района от 30.05.2014 №2145(в ред. от 31.03.2016 № 138) "Об утверждении Порядка определения объема и условия предоставления субсидии на возмещение затрат сельскохозяйственному товаропроизводителю на реализацию отдельных мероприятий муниципальной программы "Сельское хозяйство  и устойчивое развитие сельских территорий Пермского муниципального района на среднесрочный период 2016-2020 годов"  
</t>
  </si>
  <si>
    <t xml:space="preserve">1)п.1.
2)п.5.1.
3)п.1.
4)п.10.6.
5)п.3.17.
6)п1.1.
7)п1.1.
8)п.1.
</t>
  </si>
  <si>
    <t>01.01.2011,
не установлен
2)05.06.2008
 не 
установлен
3)01.01.2014
 не 
установлен
4)29.01.2009
 не
 установлен
5)01.01.2014 не установлен
6)01.01.2014 не установлен
7)01.01.2014 не установлен</t>
  </si>
  <si>
    <t>0405
0405
0405
0405
0405</t>
  </si>
  <si>
    <t>11 1 01 L0530
11 1 01 L0540
11 1 01 1C010
11 2 01 1C020
11 4 01 10040</t>
  </si>
  <si>
    <t>0,0
0,0
0,0
0,0
0,0</t>
  </si>
  <si>
    <t xml:space="preserve">2190,0
2000,0
310,0
917,0
9058,7
</t>
  </si>
  <si>
    <t>1.4.1. за счет субвенций, предоставленных из федерального бюджета или бюджета субъекта Российской Федерации, всег, в том числе:</t>
  </si>
  <si>
    <t>1510 - 1.4.1.9.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</si>
  <si>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1)Федеральный Закон  от 06.10.2003 № 131-ФЗ "Об общих принципах организации местного самоуправления в Российской Федерации";   2)Постановление 
Правительства Российской Федерации от 28.12.2012г. №1460 "Об утверждении правил предоставления и распределения субсидий из федерального бюджета бюджетам субъектов Российской Федерации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t>
  </si>
  <si>
    <t xml:space="preserve">1)Закон Пермского края от 07.07.2013 №209-ПК (в ред. от 07.06.2014 г. № 327-ПК) "О передаче органам местного самоуправления Пермского края отдельных государственных полномочий по поддеожке сельскохозяйственного производства";        2)Постановление правительства Пермского края от 15.07.2013 №904-П (в ред. от 20.05.2016 № 308-п)  "Об утверждении порядка предоставления и использования субвенций из бюджета Пермского края бюджетам муниципальных районов, городских округов Пермского края для осуществления отдельных государственных полномочий по поддержке сельскохозяйственного производства, порядка предоставления субвенций на расходы, необходимые органам местного самоуправления Пермского края для администрирования отдельных государственных полномочий по поддержке сельскохозяйственного производства, правил расходования субвенций для осуществления отдельных государственных полномочий по поддержке сельскохозяйственного производства" </t>
  </si>
  <si>
    <t>1)01.01.2013, 
не установлена; 2)с01.01.2013 до 31.12.2020</t>
  </si>
  <si>
    <t>1)Распоражение администрации Пермского муниципального района от 05.07.2013  №128-р "О предоставлении полномочий"</t>
  </si>
  <si>
    <t>1)05.07.2013
 не установлен</t>
  </si>
  <si>
    <t>0405</t>
  </si>
  <si>
    <t>11 1 02 R0550</t>
  </si>
  <si>
    <t>0,0</t>
  </si>
  <si>
    <t xml:space="preserve">1)Закон Пермского края от 07.07.2013 №209-ПК "О передаче органам местного самоуправления Пермского края отдельных государственных полномочий по поддеожке сельскохозяйственного производства";  
2)Постановление правительства Пермского края от 15.07.2013 №904-П (в ред. от 20.05.2016 № 308-п)  "Об утверждении порядка предоставления и использования субвенций из бюджета Пермского края бюджетам муниципальных районов, городских округов Пермского края для осуществления отдельных государственных полномочий по поддержке сельскохозяйственного производства, порядка предоставления субвенций на расходы, необходимые органам местного самоуправления Пермского края для администрирования отдельных государственных полномочий по поддержке сельскохозяйственного производства, правил расходования субвенций для осуществления отдельных государственных полномочий по поддержке сельскохозяйственного производства" </t>
  </si>
  <si>
    <t>11 4 01 2У 150</t>
  </si>
  <si>
    <t>727,9</t>
  </si>
  <si>
    <t>И.о. начальника________________________________/Т.А. Михеева/</t>
  </si>
  <si>
    <t>Главный бухгалтер_________________________/Л.П.Перевалова/</t>
  </si>
  <si>
    <t xml:space="preserve">Фрагменты реестра расходных обязательств на 2017-2019г.г. МУ УКС Пермского района </t>
  </si>
  <si>
    <t>тыс. руб.</t>
  </si>
  <si>
    <t>Наименование  расходного обязательства, вопроса местного значения, полномочия, права муниципального образования</t>
  </si>
  <si>
    <t>Код  строки</t>
  </si>
  <si>
    <t>Правовое основание финансового обеспечения и расходования средств (нормативно правовые акты, договоры, соглашения)</t>
  </si>
  <si>
    <t xml:space="preserve"> Российской Федерации</t>
  </si>
  <si>
    <t xml:space="preserve"> субъекта Российской Федерации</t>
  </si>
  <si>
    <t xml:space="preserve"> муниципальных образований</t>
  </si>
  <si>
    <t>отчетный (2015)</t>
  </si>
  <si>
    <t>текущий (2016)</t>
  </si>
  <si>
    <t>очередной (2017)</t>
  </si>
  <si>
    <t>Наименование и дата</t>
  </si>
  <si>
    <t>Номер статьи (подстатья), пункта (подпункта)</t>
  </si>
  <si>
    <t>раздел подраздел</t>
  </si>
  <si>
    <t>гр.0</t>
  </si>
  <si>
    <t>гр.2</t>
  </si>
  <si>
    <t>2</t>
  </si>
  <si>
    <t>1.</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</si>
  <si>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</si>
  <si>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РМ</t>
  </si>
  <si>
    <t>x</t>
  </si>
  <si>
    <t>1.1.</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</si>
  <si>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</si>
  <si>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РМ-А</t>
  </si>
  <si>
    <t>Владение, пользование и распоряжение имуществом, находящимся в муниципаоьной собственности муниципального района</t>
  </si>
  <si>
    <t>РМ-А-1000</t>
  </si>
  <si>
    <t xml:space="preserve">1)Федеральный закон от 06.10.2003 № 131-ФЗ "Об общих принципах организации местного самоуправления  в Российской Федерации"; 2)Федеральный закон от 21.07.1997г. № 122-ФЗ "О государственной регистрации прав на недвижимое имущество и сделок с ним"; 3)Федеральный закон от 29.07.1998г. № 135-ФЗ "Об оценочной деятельности в Российской Федерации";       4)Федеральный закон от 21.12.2001 № 178-ФЗ "О приватизации государственного и муниципального имущества"  </t>
  </si>
  <si>
    <t xml:space="preserve">   </t>
  </si>
  <si>
    <t xml:space="preserve">Решение Земского Собрания Пермского муниципального района от 28.08.2008 № 696 (ред. от 28.05.2015) "Об утверждении положения о порядке управления и распоряжения муниципальной собственностью Пермского муниципального района" </t>
  </si>
  <si>
    <t>Положение</t>
  </si>
  <si>
    <t>01.08.2008 не установлен</t>
  </si>
  <si>
    <t>1220113040</t>
  </si>
  <si>
    <t>1015</t>
  </si>
  <si>
    <t xml:space="preserve">1) п.1, п.11 ч.1 ст. 15,                2)ст.9, п.1,2,3,5 ст.99 п.2;        3)ст.22 гл.6   </t>
  </si>
  <si>
    <t xml:space="preserve">1)Закон Пермского края от 12.03.2014 № 308-ПК "Об образовании в Пермском крае" </t>
  </si>
  <si>
    <t xml:space="preserve">1)ст. 12;    </t>
  </si>
  <si>
    <t xml:space="preserve">1)27.03.2014, не установлена; 2)17.04.2015-  31.12.2017; 3)24.05.2008, не установлена;  </t>
  </si>
  <si>
    <t>РМ-А-1803</t>
  </si>
  <si>
    <t>п.8.1       в целом</t>
  </si>
  <si>
    <t>27.02.2014 не установлен           29.06.15 не установлен</t>
  </si>
  <si>
    <t xml:space="preserve">07  01          07  02    07 03      </t>
  </si>
  <si>
    <t xml:space="preserve">0160110110  0160310100  0160144010    0300510110  </t>
  </si>
  <si>
    <t xml:space="preserve">23000,00  21700,00  34884,50  4500,00  </t>
  </si>
  <si>
    <t xml:space="preserve">                                                                                                                                                                                                                   </t>
  </si>
  <si>
    <t>07 01</t>
  </si>
  <si>
    <t>0160310100</t>
  </si>
  <si>
    <t>5000,00</t>
  </si>
  <si>
    <t>016012Р050  0160144030</t>
  </si>
  <si>
    <t>37612,90  119439,50</t>
  </si>
  <si>
    <t>1.2.</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</si>
  <si>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всего, в том числе:</t>
  </si>
  <si>
    <t>РМ-А-0200</t>
  </si>
  <si>
    <t>1102</t>
  </si>
  <si>
    <t>Федеральный закон от 06.10.2003 № 131-ФЗ (в ред. от 05.10.2015) "Об общих принципах организации местного самоуправления в Российской Федерации"</t>
  </si>
  <si>
    <t xml:space="preserve">п.3 ч.1 Ст.17 </t>
  </si>
  <si>
    <t>06.10.2003,                не установлен</t>
  </si>
  <si>
    <t xml:space="preserve">1) Постановление главы Пермского муниципального района от 27.10.11 № 3667 (в ред. от 31.12.2015 №5844) "Обоплате труда работников муниципального учреждения Управление капитального строительства Пермского района, муниципального казенного учреждения Управление благоустройством Пермского района. Пермского муниципального района.  </t>
  </si>
  <si>
    <t xml:space="preserve">30.05.2011, не установлен </t>
  </si>
  <si>
    <t>04 12</t>
  </si>
  <si>
    <t>0530110050</t>
  </si>
  <si>
    <t>1.3.</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</si>
  <si>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</si>
  <si>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1.3.1.</t>
  </si>
  <si>
    <t>по перечню, предусмотренному Федеральным законом от 06.10.2003 № 131-ФЗ "Об общих принципах организации местного самоуправления в Российской Федерации", всего, в том числе:</t>
  </si>
  <si>
    <t>1201</t>
  </si>
  <si>
    <t>1207</t>
  </si>
  <si>
    <t xml:space="preserve">1) п.8, ч.1 ст. 15.1;               2)Приложение 6  </t>
  </si>
  <si>
    <t>Постановление Администрации Пермского муниципального района от 05.02.2014 N 323
(ред. от 28.07.2016)
"Об утверждении Правил осуществления капитальных вложений в объекты муниципальной собственности за счет средств бюджета Пермского муниципального района"                                                                                 Постановление Администрации Пермского муниципального района от 22.06.2015 N 1129
"Об утверждении Порядка принятия решений о подготовке и реализации бюджетных инвестиций в объекты капитального строительства муниципальной собственности Пермского муниципального района"                                                                             Постановление администрации Пермского муниципального района от 01.11.2016 № 594 "Об утверждении инвестиционного проекта "Строительство распределительного газопровода для обеспечения туристического комплекса "Усадьба "Преображенская" с. Курашим".                                                                               Постановление администрации Пермского муниципального района от 01.11.2016 № 595 "Об утверждении инвестиционного проекта "Строительство газопровода к объектам туристской инфраструктуры "Парк активного отдыха "Юго-Камские горки" п. Юго-Камский".                                                                      Постановление администрации Пермского муниципального района от 01.11.2016 № 596 "Об утверждении инвестиционного проекта "Строительство распределительного газопровода для обеспечения Верхней Усадьбы туристического комплекса "Усадьба "Преображенская" с. Курашим".</t>
  </si>
  <si>
    <t>05 02</t>
  </si>
  <si>
    <t>07202SЛ040</t>
  </si>
  <si>
    <t>Директор  МУ УКС  Пермского района</t>
  </si>
  <si>
    <t>Я. Л. Лернер</t>
  </si>
  <si>
    <t>О. Н. Гончарова</t>
  </si>
  <si>
    <t>Исп.Любимова А.А. 294-62-60</t>
  </si>
  <si>
    <t xml:space="preserve">Постановление Администрации Пермского муниципального района от 05.02.2014 N 323_x000D_
(ред. от 28.07.2016)_x000D_
Об утверждении Правил осуществления капитальных вложений в объекты муниципальной собственности за счет средств бюджета Пермского муниципального района"                                                        Постановление Администрации Пермского муниципального района от 22.06.2015 N 1129 "Об утверждении Порядка принятия решений о подготовке и реализации бюджетных инвестиций в объекты капитального строительства муниципальной собственности Пермского муниципального района"                                                  Постановление администрации Пермского муниципального района от 31.12.2015 №1752 "Об утверждении инвестиционного проекта "Реконструкция здания школы в с. Култаево"           </t>
  </si>
  <si>
    <t xml:space="preserve">5) Постановление администрации ПМР от 04.12.2014 №5071 "Об утверждении Правил расчета размера ассигнований бюджета Пермского муниципального района на капитальный ремонт, ремонт и содержание автомобильных дорог" 
6) Распоряжение администрации ПМР от 16.02.2016 № 22-р "О назначении заказчика"
</t>
  </si>
  <si>
    <t>1)Федеральный закон от 06.10.2003 № 131-ФЗ "Об общих принципах организации местного самоуправления  в Российской Федерации";            2)Федеральный закон от 21.07.1997г. № 122-ФЗ "О государственной регистрации прав на недвижимое имущество и сделок с ним"; 3)Федеральный закон от 29.07.1998г. № 135-ФЗ "Об оценочной деятельности в Российской Федерации";                                                                                              4)Федеральный закон от 21.12.2001 № 178-ФЗ "О приватизации государственного и муниципального имущества"</t>
  </si>
  <si>
    <t xml:space="preserve">1) Решение Земского Собрания Пермского муниципального района от 29.03.2012№253 "Об утверждении Положения об аренде муниципального имущества"(ред.от 27.02.2014);  2) Решение Земского Собрания Пермского муниципального района от28.08.2008.№696"Об утверждении Положения о порядке установления и распоряжения муниципальной  собственностью Пермского муниципальной района"(ред.от 28.05.2015); 3)Решение Земского Собрания Пермского муниципального района от 28.03.2013 № 337 "Об утверждении Положения о приватизации муниципального имущества Пермского муниципального района"Решение Земского Собрания Пермского муниципального района от 27.10.2011 г. №208 "Об утверждении Положения о денежном содержании муниципальных служащих органов местного самоуправления Пермского муниципального района";  4)Решение Земского Собрания Пермского муниципального района" от 30.10.2013г. №393 "Об утверждении Положения об оплате труда руководителей, специалистов, служащих, замещающих должности, не отнесённые к должностям муниципальной службы, и работников рабочих профессий органов местного самоуправления"; </t>
  </si>
  <si>
    <t xml:space="preserve">2)п.11; 3)п.1; 4)п.1;                                                                                                                                                                                                                                                                                                                                                                                                                                                                                                                                                                              </t>
  </si>
  <si>
    <t>1)29.03.2012,  не установлена;                                                                                                                                                                                                                                                                                                                                                                                                                                                                                                              2) 28.08.2008,       не установлена; 3)01.01.2011, не установлена;  4)28.08.2014, не установлена</t>
  </si>
  <si>
    <t>01 13    01 13   01 13     01 13        04 12        05 01</t>
  </si>
  <si>
    <t>12 2 01 1З030  12 2 01 1З040  12 2 02 1З050        12 3 01 10040          12 3 02 10050                    12 2 02 13050</t>
  </si>
  <si>
    <t>336,6            83,3             3149,4                      7662,5                      21389,2                             20,9</t>
  </si>
  <si>
    <t>336,6               83,3             3309,1                      7662,5                      21403,7                           20,9</t>
  </si>
  <si>
    <t>336,6             83,3             3448,2                 7662,5                     21417,8                              20,9</t>
  </si>
  <si>
    <t xml:space="preserve">5)Решение Земского Собрания Пермского муниципального района от 27.05.2008 N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6)Решение Земского Собрания Пермского муниципального района от 27.05.2011 № 177 "Об утверждении Положения о системе оплаты труда работников муниципальных учреждений Пермского муниципального района";                                                                                  7)  Постановление администрации Пермского муниципального района об утверждении Положения"Об оплате труда работников муниципального казенного учреждения"Управление земельно-имущественными ресурсами Пермского муниципального района" от 04.07.2013г№1838 (ред.от 31.12.2014);       </t>
  </si>
  <si>
    <t xml:space="preserve">5)ч.5; </t>
  </si>
  <si>
    <t xml:space="preserve">5)05.06.2008, не установлена;6)27.05.2011,  не установлена;                    7) 09.07.2013,     не установлена </t>
  </si>
  <si>
    <t xml:space="preserve">1) Федеральный закон от 06.10.2003 № 131-ФЗ "О б общих принципах организации местного самоуправления в Российской Федерации"                                                                                                                                  2) Федеральный закон Российской Федерации от 8 ноября 2007 г. N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Приказ Минтранса России от 16.11.2012 N 402
"Об утверждении Классификации работ по капитальному ремонту, ремонту и содержанию автомобильных дорог" </t>
  </si>
  <si>
    <t>1) п.5 ч.1 ст. 15, п.п.3,5,    2) ст. 13, гл.2.;                       3) п.1</t>
  </si>
  <si>
    <t>1)01.01.2006, не установлена,                     2) 12.11.2007, не установлена, 3) 16.06.2013, не установлена</t>
  </si>
  <si>
    <t>1) Закон Пермского края от 01.12.2011 N 859-ПК "О дорожном фонде Пермского края и о внесении изменения в Закон Пермского края "О бюджетном процессе в Пермском крае";                    2) Постановление Правительства Пермского края от 12.12.2014 N 1447-п "Об утверждении Порядка предоставления субсидий бюджетам муниципальных образований Пермского края на строительство (реконструкцию), капитальный ремонт и ремонт автомобильных дорог общего пользования местного значения, находящихся на территории Пермского края";                           3) Постановление Правительства Пермского края от 16.05.2012 N 314-п "Об утверждении Порядка предоставления иных межбюджетных трансфертов в форме субсидий местным бюджетам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и внесении изменений в отдельные постановления Правительства Пермского края"</t>
  </si>
  <si>
    <t>1)гл.2;     2)в целом;  3)в целом</t>
  </si>
  <si>
    <t xml:space="preserve">1)01.01.2012, не установлена; 2) 1.01.2015, не установлена; </t>
  </si>
  <si>
    <t xml:space="preserve">1)Решение Земского Собранияч ПМР от 24.09.2015 № 97 "Об утверждении Положения об автомобильных дорогах и дорожной деятельности на территории Пермского муниципального района", 2) Решение Земского Собрания Пермского муниципального района от 26.09.2013 № 384 "О создании дорожного фонда Пермского муниципального района и об утверждении Порядка формирования и использования бюджетных ассигнований дорожного фонда", 3)Постановление Администрации Пермского муниципального района от 05.02.2014 N 323 "Об утверждении Правил осуществления капитальных вложений в объекты муниципальной собственности за счет средств бюджета Пермского муниципального района", 4) Постановление Администрации ПМР от 04.12.2014 № 5071 "Об утверждении правил расчета размеров ассигнований бюджета Пермского муниципального района на капитальный ремонт, ремонт и содержание автомобильных дорог". 
</t>
  </si>
  <si>
    <t>1)Раздел 15 Положения, 2)п.2,  3) п.4 Правил, 4) п.1</t>
  </si>
  <si>
    <t>1)08.10.2015, не установлен, 2) 01.01.2014, не установлен, 3) 27.02.2014, 4) 04.12.2014, не установлен</t>
  </si>
  <si>
    <t>04 09</t>
  </si>
  <si>
    <t>061011Р010</t>
  </si>
  <si>
    <t>1) Федеральный закон от 06.10.2003 № 131-ФЗ "О б общих принципах организации местного самоуправления в Российской Федерации";                                                                                   2)Закон РФ от 29.12.2012 № 273-ФЗ "Об образовании в РФ"</t>
  </si>
  <si>
    <t>1) п.1, п.11 ч.1 ст. 15,                2)ст.9, п.1,2,3,5 ст.99 п.2</t>
  </si>
  <si>
    <t>1)01.01.2006, не установлена,  2)01.09.2013, не установлена</t>
  </si>
  <si>
    <t>1)ст. 12</t>
  </si>
  <si>
    <t>1)27.03.2014, не установлена</t>
  </si>
  <si>
    <t>1) Постановление Администрации Пермского муниципального района от 05.02.2014 N 323 "Об утверждении Правил осуществления капитальных вложений в объекты муниципальной собственности за счет средств бюджета Пермского муниципального района"</t>
  </si>
  <si>
    <t>1) п.4 Правил</t>
  </si>
  <si>
    <t>0701    0701      0701</t>
  </si>
  <si>
    <t>01 6 01 SP050                   01 6 01 2Р050                              01 6 01 44030</t>
  </si>
  <si>
    <t xml:space="preserve">6345,54                                          19036,6                                   0,00           </t>
  </si>
  <si>
    <t>0,00                                               37612,9                                          351834,20</t>
  </si>
  <si>
    <t>0,00                                         131317,7                                      14850,5</t>
  </si>
  <si>
    <t>1) Федеральный закон от 13.03.2006 № 38-ФЗ "О рекламе"</t>
  </si>
  <si>
    <t>1) ч.21.2 ст. 19</t>
  </si>
  <si>
    <t>1)22.07.2014, не установлен</t>
  </si>
  <si>
    <t>1) Постановление администрации ПМР от 11.07.2016 № 323 "Положение о порядке демонтажа рекламных конструкций, установленных и (или) эксплуатируемых на рерритории Пермского муниципального района без разрешений, срок действия которых не истек"</t>
  </si>
  <si>
    <t>1)11.07.2016, не установлен</t>
  </si>
  <si>
    <t>1220213070</t>
  </si>
  <si>
    <t>1)  Решение Земского Собрания Пермского муниципального района от 24.09.2015 № 98 "Об утверждении Положения об управлении и распоряжении земельными участками, находящимися в муниципальной собственности Пермского муниципального района";</t>
  </si>
  <si>
    <t>1)  01.03.2015,              не установлена;</t>
  </si>
  <si>
    <t>0113  0113</t>
  </si>
  <si>
    <t>12 1 01 1З010       12 1 02 1З020</t>
  </si>
  <si>
    <t>1071,8               187,9</t>
  </si>
  <si>
    <t>1071,8                     187,9</t>
  </si>
  <si>
    <t>1071,8                    187,9</t>
  </si>
  <si>
    <t>Заместитель главы администрации пермского муниципального района</t>
  </si>
  <si>
    <t>по управлению ресурсами, председатель комитета имущественных</t>
  </si>
  <si>
    <t xml:space="preserve">отношений </t>
  </si>
  <si>
    <t>Л.Г. Ведерникова</t>
  </si>
  <si>
    <t>Начальник отдела учета и отчетности</t>
  </si>
  <si>
    <t>Т.А. Новикова</t>
  </si>
  <si>
    <t>Фрагмент реестра расходных обязательств ФЭУ Пермского муниципального района</t>
  </si>
  <si>
    <t xml:space="preserve">1)Федеральный закон от 06.10.2003 № 131-ФЗ (в ред. от 03.07.2016) "Об общих принципах организации местного самоуправления в Российской Федерации"  2)Федеральный Закон от 02.03.2007  №25-ФЗ (в ред. от 30.06.2016) "О муниципальной службе в Российской Федерации"    </t>
  </si>
  <si>
    <t xml:space="preserve">1)П.1ч.1ст.15;   2)ст.22 гл.6          </t>
  </si>
  <si>
    <t xml:space="preserve">1)01.01.2006,не установлен;           2)01.06.2007, не установлен            </t>
  </si>
  <si>
    <t xml:space="preserve">1)Закон Пермского края от 04.05.2008 №228-ПК (в ред. от 07.09.2016)"О муниципальной службе в Пермском крае" ;                         2)Закон Пермского края от 01.07.2011 №787-ПК(в ред. от 04.10.2012)"О классных чинах муниципальных служащих в Пермском крае"; 3)Постановление Правительства Пермского края от 30.11.2015 №1029-п (ред. от 07.07.2016)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Пермского края на 2016 год и на плановый период 2017-2018 годов";         4)Постановление Правительства Пермского края от 10.11.2015 №960-п (ред. от 24.08.2016)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на очередной финансовый год и на плановый период,  порядка проведения мониторинга соблюдения органами местного самоуправления муниципальных образований Пермского края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Пермского края"             </t>
  </si>
  <si>
    <t xml:space="preserve">1)ст.12;      2)ст.9;  3)п.1;      4)п.5                                                                                   </t>
  </si>
  <si>
    <t xml:space="preserve">1)24.05.2008, не установлен;          2)22.07.2011, не установлен;     3)13.12.2015, не установлен;         4)10.11.2015, не установлен                                             </t>
  </si>
  <si>
    <t xml:space="preserve">1)Решение Земского Собрания Пермского муниципального района от 27.10.2011 №208 (в ред. от 22.09.2016) "Об утверждении Положения о денежном содержании муниципальных служащих органов местного самоуправления Пермского муниципального района"; 2)Решение Земского Собрания Пермского муниципального района от 30.10.2013 №393 (в ред. от 30.10.2013) "Об утверждении Положения об оплате труда руководителей, специалистов, служащих, замещающих должности, не отнесённые к должностям муниципальной службы, и работников рабочих профессий органов местного самоуправления"; 3) Решение Земского Собрания от 29.01.2009. №752 (в ред. от 28.04.2015) "Об утверждении порядка и условий командирования муниципальных служащих органов местного самоуправления Пермского муниципального района"; 4)Решение Земского Собрания от 27.05.2008 №668 (в ред. от 26.08.2010)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 5)Решение ЗС от 28.10.2010г. №108 (в ред. от 24.03.2016) "О размере финансового обеспечения ежегодной диспансеризации одного муниципального служащего Пермского муниципального района"; 6)распоряжение администрации Пермского муниципального района от 16.08.2016 № 146-р "Об утверждении расчетных показателей по материальным расходам на содержание работников администрации и казенных учреждений Пермского муниципального района"; 7) Постановление администрации Пермского муниципального района от 25.07.2016 № 362 "Об утверждении Правил определения нормативных затрат на обеспечение функций муниципальных органов Пермского муниципального района (включая подведомственные казенные учреждения)" </t>
  </si>
  <si>
    <t>1)п.2, п.4 Положения;  2)п.7,8 Положения; 3) п.10;      4)ч.5;       5)п.1, п.2;         6)п.1;            7)Приложение 2 к правилам</t>
  </si>
  <si>
    <t xml:space="preserve">1)01.01.2012, не установлен; 2)01.01.2014, не установлен; 3) 29.01.2009, не установлен; 4) 05.06.2008, не установлен;  5)28.10.2010, не установлен; 6)16.08.2016, не установлен; 7)25.07.2016, не установлен </t>
  </si>
  <si>
    <t>0106</t>
  </si>
  <si>
    <t>1530110040</t>
  </si>
  <si>
    <t>Решение Земского Собрания от 29.01.2009. №752 (в ред. от 28.04.2015) "Об утверждении порядка и условий командирования муниципальных служащих органов местного самоуправления Пермского муниципального района"</t>
  </si>
  <si>
    <t xml:space="preserve">п.10; </t>
  </si>
  <si>
    <t>29.01.2009, не установлен</t>
  </si>
  <si>
    <t>072011Э050</t>
  </si>
  <si>
    <t>20.01.2014, не установлен</t>
  </si>
  <si>
    <t>9100010060</t>
  </si>
  <si>
    <t xml:space="preserve">1)Федеральный закон от 06.10.2003 № 131-ФЗ (в ред. от 03.07.2016) "Об общих принципах организации местного самоуправления в Российской Федерации"       2)Федеральный Закон от 21.12.1994 №68-ФЗ(в ред. от 23.06.2016) "О защите населения и территории РФ от чрезвычайных ситуаций природного и техногенного характера"           </t>
  </si>
  <si>
    <t>1)п.7 ч.1 ст.15          2)ст.24</t>
  </si>
  <si>
    <t>1)01.01.2006,                не установлен                   2)24.12.1994, не установлен</t>
  </si>
  <si>
    <t xml:space="preserve">1)Закон Пермского края от 12.03.2007 №12-ПК (в ред. от 07.09.2016) "О защите населения и территории Пермского края от чрезвычайных ситуаций природного и техногенного характера"   </t>
  </si>
  <si>
    <t xml:space="preserve">1)ст.18    </t>
  </si>
  <si>
    <t xml:space="preserve">1)31.03.2007, не установлен   </t>
  </si>
  <si>
    <t xml:space="preserve">1) Постановление администрации  Пермского муниципального района от 27.01.2015 № 71     "Об утверждении Положения о порядке использования бюджетных ассигнований резервного фонда администрации Пермского муниципального района"                          </t>
  </si>
  <si>
    <t>0111</t>
  </si>
  <si>
    <t>151011У010</t>
  </si>
  <si>
    <t xml:space="preserve">1) ФЗ от 06.10.2003 № 131-ФЗ (в ред. от 03.07.2016) "Об общих принципах организации местного самоуправления в Российской Федерации";                                      2) ФЗ от 24.07.2007. № 209-ФЗ (в ред. от 29.06.2015)"О развитии малого и среднего предпринимательства в РФ".    </t>
  </si>
  <si>
    <t>1) ст.15 п.1 ч.25);    2) ч.1, ч.3 ст.11.</t>
  </si>
  <si>
    <t xml:space="preserve">  1) 01.01.2006, не установлен  2) 24.07.2007, не установлен.</t>
  </si>
  <si>
    <t>1) Постановление Правительства Пермского края от 08.04.2014 № 242-п(ред. от 27.07.2016 № 507-п)Об утверждении Порядка предоставления из бюджета Пермского края субсидий бюджетам муниципальных районов (городских округов), монопрофильных населенных пунктов (моногородов) Пермского края в целях софинансирования отдельных мероприятий муниципальных программ, направленных на развитие малого и среднего предпринимательства, и Правил расходования субсидий в рамках реализации отдельных мероприятий муниципальных программ развития малого и среднего предпринимательства.</t>
  </si>
  <si>
    <t>1) пп.1.3-1.7 разд. I.</t>
  </si>
  <si>
    <t>1) 08.04.2014,  не установлен.</t>
  </si>
  <si>
    <t>1) Постановление администрации ПМР от 08.02.2016 № 43 "Об утверждении Порядка определения объема и предоставления субсидий в виде взноса на обеспечение деятельности микрофинансовой организации Пермский муниципальный фонд поддержки малого предпринимательства" (в ред. от 19.07.2016 № 348);2) Постановление администрации ПМР от 25.06.2014 № 2530 "Об утверждении Положения о порядке и условиях предоставления субсидии на возмещение части затрат, связанных с уплатой процентов по инвестиционным кредитам"(в ред. от 24.08.2016 №446 );3) Постановление администрации ПМР от 25.06.2014 № 2535 "Об утверждении Положения о порядке и условиях предоставления субсидий на возмещение части затрат, связанных с уплатой первого взноса (аванса) по договорам лизинга оборудования, и (или) субсидий на возмещение части затрат, связанных с уплатой лизинговых платежей" (в ред. от 24.08.2016 № 448);4) Постановление администрации ПМР от 25.06.2014 № 2533 "Об утверждении Положения о порядке и условиях предоставления субсидии на возмещение части затрат, связанных с приобретением оборудования"(в ред. от 24.08.2016 № 445);5) Постановление администрации ПМР от 25.06.2014 № 2529 "Об утверждении Положения о порядке и условиях предоставления субсидий начинающим субъектам малого предпринимательства" (в ред. от 24.08.2016 № 4470);  6) Постановление администрации Пермского муниципального района от 19.10.2016 № 556 "Об утверждении Положения о порядке предоставления субсидий субъектам малого и среднего предпринимательства на возмещение части затрат на участие в выставках, ярмарках субъектов малого и среднего предпринимательства"; 7) Постановление администрации ПМР от 29.12.2015 № 1737 "Об установлении  расходных обязательств ПМР на реализацию отдельных мероприятий по поддержке малого и среднего предпринимательства", 8) Постановление администрации ПМР от 09.09.2016 № 483 "Об утверждении Порядка предоставления субсидий на строительство и продвижение туристического маршрута в Пермском муниципальном районе Пермского края"; 9) Постановление администрации Пермского муниципального района от 01.11.2016 № 594 "Об утверждении инвестиционного проекта "Строительство распределительного газопровода для обеспечения туристического комплекса "Усадьба "Преображенская" с. Курашим".           10) Постановление администрации Пермского муниципального района от 01.11.2016 № 595 "Об утверждении инвестиционного проекта "Строительство газопровода к объектам туристской инфраструктуры "Парк активного отдыха "Юго-Камские горки" п. Юго-Камский".    11) Постановление администрации Пермского муниципального района от 01.11.2016 № 596 "Об утверждении инвестиционного проекта "Строительство распределительного газопровода для обеспечения Верхней Усадьбы туристического комплекса "Усадьба "Преображенская" с. Курашим".</t>
  </si>
  <si>
    <t>1) разд. 2, 3; 2) п.1.5 Положения;    3) п.1.6 Положения;    4) п.1.5 Положения;        5) п.1.5 Положения;   6) п.1.3 Положения;  7) п.1,2, разд. 3 Поряд.;  8) в целом; 9) в цело; 10) в целом; 11) в целом</t>
  </si>
  <si>
    <t>1) 08.02.2016, не установлен; 2) 25.06.2014, не установлен;   3) 25.06.2014, не установлен;   4) 25.06.2014, не установлен;   5) 25.06.2014, не установлен;  6) 19.10.2016, не установлен; 6) 29.12.2015, не установлен.;  8) 09.09.2016, не установлен; 9) 01.11.2016,31.12.2017; 10)01.11.2016,31.12.2017;11)01.11.2016,31.12.2017</t>
  </si>
  <si>
    <t xml:space="preserve">0412        </t>
  </si>
  <si>
    <t>071061Э060</t>
  </si>
  <si>
    <t>0710110080</t>
  </si>
  <si>
    <t>071021Э020</t>
  </si>
  <si>
    <t>071031Э030</t>
  </si>
  <si>
    <t>07104L0640</t>
  </si>
  <si>
    <t>Федеральный Закон  от 06.10.2003 № 131-ФЗ (в ред. от 03.07.2016) "Об общих принципах организации местного самоуправления в РФ"</t>
  </si>
  <si>
    <t>ст.15 ч.4</t>
  </si>
  <si>
    <t>01.01.2006, не установлен</t>
  </si>
  <si>
    <t>1)Решение Земского Собрания Пермского муниципального района от 27.10.2011 №208 (в ред. от 22.09.2016) "Об утверждении Положения о денежном содержании муниципальных служащих органов местного самоуправления Пермского муниципального района"; 2)Решение Земского Собрания Пермского муниципального района от 30.10.2013 №393 (в ред. от 30.10.2013) "Об утверждении Положения об оплате труда руководителей, специалистов, служащих, замещающих должности, не отнесённые к должностям муниципальной службы, и работников рабочих профессий органов местного самоуправления"; 3)распоряжение администрации Пермского муниципального района от 16.08.2016 № 146-р "Об утверждении расчетных показателей по материальным расходам на содержание работников администрации и казенных учреждений Пермского муниципального района";  4) Решение Совета депутатов Бершетского сельского поселения от 26.12.2008 №23  "О передаче полномочий по осуществлению части функций по исполнению бюджета Бершетского сельского поселения"; Решение Совета депутатов Гамовского сельского поселения от 24.12.2012 №307  "О передаче части полномочий"; Решение Совета депутатов Двуреченского сельского поселения от25.12.2013 №38  "О передаче полномочий"</t>
  </si>
  <si>
    <t>1)п.2, п.4 Положения;  2)п.7,8;  3)п.1</t>
  </si>
  <si>
    <t>1)01.01.2012, не установлен; 2)01.01.2014, не установлен;   3)16.08.2016, не установлен;</t>
  </si>
  <si>
    <t>1530147100</t>
  </si>
  <si>
    <t xml:space="preserve">Решение Совета депутатов Заболотского сельского поселения от 26.12.2007 №160  "О передаче полномочий по осуществлению функций по контролю за исполнением бюджетов поселений";  Решение Совета депутатов Кондратовского сельского поселения от 23.10.2014 №81 "О передаче полномочий Кондратовского сельского поселения Пермскому муниципальному району на 2015 год и на плановый период 2016 и 2017 годов";  Решение Совета депутатов Кукуштанского сельского поселения от 27.11.2008 №34  "О передаче полномочий на обеспечение обслуживания получателей средств бюджетов поселений";  Решение Совета депутатов Култаевского сельского поселения от 30.12.2008 №44  "О соглашении о передаче полномочий по осуществлению части функций по исполнению бюджета Култаевского сельского поселения"; Решение Совета депутатов Лобановского сельского поселения от 12.11.2013 №32  "О передаче части полномочий";  Решение Совета депутатов Пальниковского сельского поселения от 24.11.2014 №26  "О передаче части полномочий";  Решение Совета депутатов Платошинского сельского поселения от 23.01.2014 №32  "О передаче части полномочий";  Решение Совета депутатов Савинского сельского поселения от 29.01.2014 №58 "О передаче полномочий по решению вопросов местного значения"; </t>
  </si>
  <si>
    <t xml:space="preserve"> Решение Совета депутатов Сылвенского сельского поселения от 26.11.2014 №59  "О передаче полномочий по обеспечению обслуживания получателей средств бюджета поселения";   Решение Совета депутатов муниципального образования "Усть - Качкинское сельское поселение от 23.01.2014 №55  "О передаче части полномочий по вопросам местного значения";  Решение Совета депутатов Фроловского сельского поселения от 25.11.2013 №19  "О передаче части полномочий";  Решение Совета депутатов Хохловского сельского поселения от 19.11.2014 №49  "О передаче полномочий на обеспечение обслуживания получателей средств бюджетов поселений";  Решение Совета депутатов Юговского сельского поселения от 19.12.2013 №26  "О передаче полномочий на обеспечение обслуживания получателей средств бюджетов поселения";  Решение Совета депутатов Юго-Камского сельского поселения от 20.11.2014 №84  "О передаче части полномочий по обеспечению обслуживания получателей средств бюджета Юго-Камского сельского поселения"</t>
  </si>
  <si>
    <t>1)Закон Российской Федерации от 27.12.1991 № 2124-1 (с посл. изм. и доп.) "О средствах массовой информации";                2)Федеральный закон от 06.10.2003 № 131-ФЗ (в ред. от 03.07.2016) "О б общих принципах организации местного самоуправления в Российской Федерации"</t>
  </si>
  <si>
    <t>1) ст.22;           2)П.7 ч.1 ст.17</t>
  </si>
  <si>
    <t>1)08.02.1992, не установлен;            2) 01.01.2006, не установлен</t>
  </si>
  <si>
    <t>1)Постановление главы администрации Пермского муниципального района от 23.04.2014 №1530 "Об утверждении Порядка предоставления субсидии из бюджета Пермского муниципального района на возмещение части затрат по опубликованию муниципальных правовых актов и иной информации, и распространению муниципальной газеты "Нива"" (в ред. от 25.12.2014 № 5361) . 2)Постановление адм-ии ПМР от17.02.2012 №661 "об утверждении Положения об оплате труда работников МУП ПМР "Редакция газеты "Нива"".</t>
  </si>
  <si>
    <t xml:space="preserve">   1)п.1;          2) в целом</t>
  </si>
  <si>
    <t xml:space="preserve">      1)23.04.2014, не установлен; 2) 17.02.2012, не установлен</t>
  </si>
  <si>
    <t>1202</t>
  </si>
  <si>
    <t>141031М050</t>
  </si>
  <si>
    <t>1593 - 1.4.1.92. на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t>
  </si>
  <si>
    <t xml:space="preserve">обслуживание лицевых счетов органов государственной власти Пермского края, государственных краевых учреждений </t>
  </si>
  <si>
    <t>Федеральный Закон  от 06.10.2003 № 131-ФЗ (в ред. от 03.07.2016) "Об общих принципах организации местного самоуправления в Российской Федерации"</t>
  </si>
  <si>
    <t>ст.19</t>
  </si>
  <si>
    <t>Закон Пермского края от 29.12.2005 № 2768-620 (в ред. от 30.06.2014, с изм. от 21.12.2015) "О передаче органам местного самоуправления отдельных государственных полномочий по обслуживанию получателей средств краевого бюджета"</t>
  </si>
  <si>
    <t>ст.6</t>
  </si>
  <si>
    <t>12.01.2006, не установлен</t>
  </si>
  <si>
    <t>1)Решение Земского Собрания Пермского муниципального района от 27.10.2011 №208 (в ред. от 22.09.2016) "Об утверждении Положения о денежном содержании муниципальных служащих органов местного самоуправления Пермского муниципального района"; 2)Решение Земского Собрания Пермского муниципального района от 30.10.2013 №393 (в ред. от 30.10.2013) "Об утверждении Положения об оплате труда руководителей, специалистов, служащих, замещающих должности, не отнесённые к должностям муниципальной службы, и работников рабочих профессий органов местного самоуправления"; 3)постановление администрации от 28.06.2016 №310 "Об утверждении Порядка расходования субвенции, передаваемой из краевого бюджета на выполнение отдельных государственных полномочий по обслуживанию получателей средств краевого бюджета"</t>
  </si>
  <si>
    <t>1)п.2, п.4 Положения;  2)п.7,8 Положения; 3)ч.2  Порядка</t>
  </si>
  <si>
    <t>1)01.01.2012, не установлен; 2)01.01.2014, не установлен; 3) 28.06.2016, не установлен</t>
  </si>
  <si>
    <t>153012М100</t>
  </si>
  <si>
    <t>Федеральный закон от 06.10.2003 № 131-ФЗ (в ред. от 03.07.2016) "Об общих принципах организации местного самоуправления в Российской Федерации"</t>
  </si>
  <si>
    <t>ст.60, п.20 ч.1 ст.15</t>
  </si>
  <si>
    <t>01.01.2006,                не установлен</t>
  </si>
  <si>
    <t>Закон Пермского края от 13.09.2006 №11-КЗ (в ред. от 29.06.2016) "О методиках распределения межбюджетных трансфертов в Пермском крае"</t>
  </si>
  <si>
    <t>ст.1</t>
  </si>
  <si>
    <t>01.10.2006, не установлен</t>
  </si>
  <si>
    <t>152011У030</t>
  </si>
  <si>
    <t>по экономическому развитию, начальник ФЭУ</t>
  </si>
  <si>
    <t>Т.Н. Гладких</t>
  </si>
  <si>
    <t>Заместитель начальника бюджетного отдела</t>
  </si>
  <si>
    <t>Е.Н. Мосина</t>
  </si>
  <si>
    <t>Фрагмент реестра расходных обязательств Комитета имущественных отношений администрации Пермского муниципального района</t>
  </si>
  <si>
    <t>Фрагмент реестра расходных обязательств Администрации Пермского муниципального района на 2017-2019 годы</t>
  </si>
  <si>
    <t>Номер статьи (подстатьи), пункта (подпункта)</t>
  </si>
  <si>
    <t>Дата вступления в силу, срок действия</t>
  </si>
  <si>
    <t xml:space="preserve">по плану </t>
  </si>
  <si>
    <t>1002</t>
  </si>
  <si>
    <t xml:space="preserve">
</t>
  </si>
  <si>
    <t>1)Федеральный закон от 06.10.2003 № 131-ФЗ "Об общих принципах организации местного самоуправления в Российской Федерации"; 2)Федеральный Закон от 02.03.2007 №25-ФЗ "О муниципальной службе в Российской Федерации"</t>
  </si>
  <si>
    <t xml:space="preserve">1)п.3 ст.52, п.2 ст.53, п.9 ст.34  2)ст.22 гл.6  </t>
  </si>
  <si>
    <t xml:space="preserve">1)01.01.2006, не установлен 2)01.06.2007, не установлен </t>
  </si>
  <si>
    <t xml:space="preserve">1)Закон Пермского края от 04.05.2008 №228-ПК "О муниципальной службе в Пермском крае"; 2)Закон Пермского края от 01.07.2011г. №787-ПК "О классных чинах муниципальных служащих в Пермском крае"; 3)Постановление Правительства Пермского края от 10.11.2015 №960-п "Об утверждении методики расчета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нормативов формирования расходов на содержание органов местного самоуправления муниципальных образований ПК на очередной финансовый год и на плановый период"  </t>
  </si>
  <si>
    <t xml:space="preserve">1)Ст.12, ст. 19; 2) ст.9; 3) п.5 </t>
  </si>
  <si>
    <t>1)17.04.2006, не установлен 2)21.07.2011, не установлен 3)10.11.15, не установлен</t>
  </si>
  <si>
    <t>3)Решение Земского Собрания Пермского муниципального района от 27.05.2008 N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t>
  </si>
  <si>
    <t xml:space="preserve">3)ч.5  </t>
  </si>
  <si>
    <t xml:space="preserve">3)05.06.2008, не установлен  </t>
  </si>
  <si>
    <t>0104</t>
  </si>
  <si>
    <t>141011М010</t>
  </si>
  <si>
    <t xml:space="preserve"> 1)Решение Земского Собрания Пермского муниципального района от 27.10.2011 г. №208 "Об утверждении Положения о денежном содержании муниципальных служащих органов местного самоуправления Пермского муниципального района"</t>
  </si>
  <si>
    <t>1)01.01.2012гне установлен</t>
  </si>
  <si>
    <t>1410210160</t>
  </si>
  <si>
    <t>141041М060</t>
  </si>
  <si>
    <t xml:space="preserve"> 1)Решение Земского Собрания Пермского муниципального района от 27.10.2011 г. №208 "Об утверждении Положения о денежном содержании муниципальных служащих органов местного самоуправления Пермского муниципального района";  2)Решение Земского Собрания Пермского муниципального района" от 30.10.2013г. №393 "Об утверждении Положения об оплате труда руководителей, специалистов, служащих, замещающих должности, не отнесённые к должностям муниципальной службы, и работников рабочих профессий органов местного самоуправления"; 3)Решение Земского Собрания Пермского муниципального района от 27.05.2008 N 668 "Об утверждении Положения о порядке материально-технического и организационного обеспечения деятельности органов местного самоуправления Пермского муниципального района";4)Решение ЗС от 29.01.2009 №752 "Об утверждении порядка и условий командирования муниципальных служащих ОМС Пермского муниципального района"; 5)Решение ЗС от 28.10.2010г. №108 "О размере финансового обеспечения ежегодной диспансеризации одного муниципального служащего Пермского муниципального района" </t>
  </si>
  <si>
    <t>1)п.1 2)п.1 3)ч.5   4)абз.2 п.10.6   6)п.3</t>
  </si>
  <si>
    <t xml:space="preserve">1)01.01.2012гне установлен  2)28.08.2014гне установлен 3)05.06.2008, не установлен  4)06.02.2009, не установлен </t>
  </si>
  <si>
    <t>1410410040</t>
  </si>
  <si>
    <t>Постановление администрации ПМР от 15.03.2013 №695 "О конкурсе по достижению наиболее результативных значений управленческой деятельности органов местного самоуправления сельских поселений Пермского муниципального района"</t>
  </si>
  <si>
    <t xml:space="preserve">п.3 </t>
  </si>
  <si>
    <t>15.03.2013, не установлен</t>
  </si>
  <si>
    <t>152021У050</t>
  </si>
  <si>
    <t>1701100000</t>
  </si>
  <si>
    <t>1700300000</t>
  </si>
  <si>
    <t>Федеральный Закон от 02.03.2007 №25-ФЗ "О муниципальной службе в Российской Федерации"</t>
  </si>
  <si>
    <t xml:space="preserve">ст.22 гл.6  </t>
  </si>
  <si>
    <t xml:space="preserve">01.06.2007, не установлен </t>
  </si>
  <si>
    <t>1) Закон Пермского края от 09.12.2009 года №545-ПК (ред.от 09.07.2015) "О пенсии за выслугу лет лицам, замещавшим должности государственной гражданской и муниципальной службы Пермской области и Коми-Пермяцкого АО, Пермского края"2) Закон Пермского края от 09.12.2009 года №546-ПК (ред.от 09.07.2015) "О пенсии за выслугу лет лицам, замещавшим государственные должности Пермской области и Коми-Пермяцкого АО, Пермского края"</t>
  </si>
  <si>
    <t>1)ст.15 2) ст.13</t>
  </si>
  <si>
    <t xml:space="preserve"> 1) 01.01.2010, не установлен 2)01.01.2010, не установлен</t>
  </si>
  <si>
    <t xml:space="preserve"> Решение Земского Собрания Пермского муниципального района от 29.04.2010 №60 (ред.от 26.02.2015г.) Об утверждении порядков установления и выплаты пенсии за выслугу лет лицам, замещавшим муниципальной службы в Пермском муниципальном районе"</t>
  </si>
  <si>
    <t xml:space="preserve"> п.7 </t>
  </si>
  <si>
    <t xml:space="preserve"> 13.05.2010, не установлен  </t>
  </si>
  <si>
    <t>910001Н050</t>
  </si>
  <si>
    <t>Муниципальный контракт от 15.09.14г. №0856300007414000256-0057282-02, Муниципальный контракт от 28.08.2015г. №0856300007415000121-0057282-02</t>
  </si>
  <si>
    <t>1301</t>
  </si>
  <si>
    <t>151021У020</t>
  </si>
  <si>
    <t xml:space="preserve">Федеральный закон от 06.10.2003 № 131-ФЗ (ред. От 29.12.2014г.) "Об общих принципах организации местного самоуправления в Российской Федерации"   </t>
  </si>
  <si>
    <t>п.1 ст.53</t>
  </si>
  <si>
    <t>Постановление администрации ПМР от 28.10.2015 №1367 "О порядке расходования средств бюджета ПМР на судебные экспертизы при их назначении и (или) необходимости их применения"</t>
  </si>
  <si>
    <t>910001Н090</t>
  </si>
  <si>
    <t xml:space="preserve">1) Федеральный закон от 06.10.2003 № 131-ФЗ "Об общих принципах организации местного самоуправления в Российской Федерации";  2)Федеральный закон от 28.12.2010 №390-ФЗ "О безопасности"
</t>
  </si>
  <si>
    <t xml:space="preserve">Закон Пермского края от 12.03.2007 №12-ПК ( ред. от 07.09.2016г.) "О защите населения и территории Пермского края от чрезвычайных ситуаций природного и техногенного характера"   </t>
  </si>
  <si>
    <t xml:space="preserve">31.03.2007, не установлен   </t>
  </si>
  <si>
    <t>0309</t>
  </si>
  <si>
    <t>101011Б010</t>
  </si>
  <si>
    <t>1)Федеральный закон от 06.10.2003 № 131-ФЗ (ред. От 29.12.2014г.) "Об общих принципах организации местного самоуправления в Российской Федерации" 2) Постановление Правительства РФ от20.08.2013 № 718 (в ред.от 25.05.2016) "О федеральной целевой программе «Укрепление единства российской нации и этнокультурное развитие народов России (2014- 2020 годы)»</t>
  </si>
  <si>
    <t>1)ст.15 п.6.2  2)раздел 4</t>
  </si>
  <si>
    <t>1)01.01.2006,                не установлен 2)20.08.13, 31.12.2020</t>
  </si>
  <si>
    <t xml:space="preserve">Постановление Правиельства ПК от 03.10.2013 года №1326-п (в ред. 05.09.2016) "Об утверждении 
государственной программы Пермского края "Обеспечение взаимодействия общества и власти"
</t>
  </si>
  <si>
    <t>Постановление администрации ПМР от 07.12.2015 №1683 "Об утверждении Положения о создании условий для реализации мероприятий, направленных на гармонизацию межнациональных и межконфессиональных отношений на территории Пермского муниципального района"</t>
  </si>
  <si>
    <t>п 8.1</t>
  </si>
  <si>
    <t>07.12.2015, не установлена</t>
  </si>
  <si>
    <t>14301М0080</t>
  </si>
  <si>
    <t>1)Федеральный закон  от 06.10.2003г.№ 131-ФЗ (ред. От 29.12.2014г.) "Об общих принципах организации  местного самоуправления в Российской Федерации"; 2)Федеральный закон от 21.12.1994 г. №68-ФЗ (ред. 14.10.2014г.) "О защите населения и территории от чрезвычайных ситуаций природного и техногенного характера";  3)Федеральный закон от 12.02.1998 года №28-ФЗ (ред.28.12.2013г.) "О гражданской обороне"; 4) Федеральный закон от 21.12.1994 г. №69-ФЗ (ред.от 31.12.2014г.)"О пожарной безопасности"</t>
  </si>
  <si>
    <t>1)п.7 ч.1 ст.15 2)ст.24</t>
  </si>
  <si>
    <t xml:space="preserve">Закон Пермского края от 12.03.2007 №12-ПК ( ред. от 06.10.2015г.) "О защите населения и территории Пермского края от чрезвычайных ситуаций природного и техногенного характера"   </t>
  </si>
  <si>
    <t>Постановление администрации Пермского муниципального района от 27.01.2015 №71 «Об утверждении Положения о порядке использования бюджетных ассигнований резервного фонда администрации Пермского муниципального района»</t>
  </si>
  <si>
    <t>п2</t>
  </si>
  <si>
    <t>27.01.15, не установлен</t>
  </si>
  <si>
    <t>0309, 0501</t>
  </si>
  <si>
    <t>1) Закон Пермского края от 02.09.2014 №366-ПК "О создании органами местного самоуправления муниципальных районов и городских округов Пермского края условий для оказания медицинской помощи населению в соответствии с территориальной прогарммой государственных гарантий бесплатного оказания гражданам медицинской помощи"  2) Постановление Правительства Пермского края от 24.12.15 №1139-П "Об утверждении территориальной программы государственных гарантий бесплатного оказания гражданам медицинской помощи на 2016 год и плановый период 2017 и 2018 годов"</t>
  </si>
  <si>
    <t xml:space="preserve">1) п.3 </t>
  </si>
  <si>
    <t>1)) 18.09.2014, не установлен 2)28.01.2016, не установлен</t>
  </si>
  <si>
    <t>0909</t>
  </si>
  <si>
    <t>1601100000</t>
  </si>
  <si>
    <t>1601200000</t>
  </si>
  <si>
    <t>Закон Пермского края  от 14.09.2011 № 805-ПК «О градостроительной деятельности в Пермском крае» (ред. от 09.09.2016)</t>
  </si>
  <si>
    <t xml:space="preserve">ст. 11, 12, 13 </t>
  </si>
  <si>
    <t>20.09.2011, не установлен</t>
  </si>
  <si>
    <t xml:space="preserve">                                                                                                                                                                                                                                                                                                                                                                                                                                                                                         </t>
  </si>
  <si>
    <t xml:space="preserve"> 1)Постановления администрации Пермского муниципального района  от 12.05.2016 № 222 "О создании Муниципального казённого учреждения "Управление градостроительства Пермского района" (в ред. от 31.05.2016 № 262); 2) Постановление администрации Пермского муниципального районаот 25.05.2016 № 243 "Об уплате труда работникоов муниципального казённого учреждения"Управление градостроительства Пермского района"</t>
  </si>
  <si>
    <t xml:space="preserve">1)п.1.7 р.1 Устава, 2)п.5 Положения. </t>
  </si>
  <si>
    <t xml:space="preserve">1)01.06.2016, не установлен 2)01.06.2016, не устанновлен    </t>
  </si>
  <si>
    <t>1330110050</t>
  </si>
  <si>
    <t xml:space="preserve">1) Решение Земского собрания Пермского  муниципального района  от 29.01.2015 № 40 "Об утверждении Положения о составе ,порядке подготовки документов территориального планирования на территории Пермского муниципального района,порядке подготовки изменений и внесения и в документы,а  также о составе,порядке подготовки планов реализации таких документов"; 2) Постановление администрации Пермского муниципального района от  15.12.2011 № 4303 "Порядок подготовки,  утверждения, регистрации и выдачи градостроительного плана земельного участка"(ред. от 26.06.2012)   </t>
  </si>
  <si>
    <t>1)п.15ч1 ст4; 2)п4.2 р4 Положения</t>
  </si>
  <si>
    <t>1)  10.02.2015   не установлен; 2)01.01.2012 не установлен</t>
  </si>
  <si>
    <t>131011Г010</t>
  </si>
  <si>
    <t xml:space="preserve"> 131021Г020</t>
  </si>
  <si>
    <t xml:space="preserve"> Постановление администрации  Пермского муниципального района от 08.12.2015 №1687 "Об утверждении расходного обязательства по сопровождению программного продукта информационных систем обеспечения градостроительной деятельности"</t>
  </si>
  <si>
    <t>п3.2 р3 Порядка</t>
  </si>
  <si>
    <t>132011Г040</t>
  </si>
  <si>
    <t xml:space="preserve">1)Федеральный закон от 06.10.2003 № 131-ФЗ (ред. от 29.12.2014г.) "Об общих принципах организации местного самоуправления в Российской Федерации"; 2)Федеральный закон от 22.10.2004 N 125-ФЗ (ред. от 23.05.2016) "Об архивном деле в Российской Федерации"
</t>
  </si>
  <si>
    <t>1)п.16, ч.1, ст.15,   2)п.3 ст.4,  п.1 ст.15</t>
  </si>
  <si>
    <t>1)01.01.2006,                не установлен</t>
  </si>
  <si>
    <t>Закон Пермского края от 06.03.2007 N 11-ПК "Об архивном деле в Пермском крае" (принят ЗС ПК 22.02.2007)</t>
  </si>
  <si>
    <t>ст.5</t>
  </si>
  <si>
    <t>24.03.2007, не установлен</t>
  </si>
  <si>
    <t>1) п.1 2)п.1 3)п.1</t>
  </si>
  <si>
    <t>1)27.05.2011, не установлен 2)01.01.2013, не установлен 3)01.01.2014, не установлен, 4)30.10.2013 не установлен</t>
  </si>
  <si>
    <t>0804</t>
  </si>
  <si>
    <t>141021М020</t>
  </si>
  <si>
    <t>1)Федеральный закон  от 06.10.2003г.№ 131-ФЗ (ред. От 29.12.2014г.) "Об общих принципах организации  местного самоуправления в Российской Федерации"; 2)Федеральный закон от 21.12.1994 г. №68-ФЗ (ред. 23.06.2016г.) "О защите населения и территории от чрезвычайных ситуаций природного и техногенного характера";  3)Федеральный закон от 12.02.1998 года №28-ФЗ (ред.30.12.2015г.) "О гражданской обороне"; 4) Федеральный закон от 21.12.1994 г. №69-ФЗ (ред.от 23.06.2016г.)"О пожарной безопасности"</t>
  </si>
  <si>
    <t>1)п.1   2)п.1    4)п.1   5) п.1.2</t>
  </si>
  <si>
    <t>не установлена</t>
  </si>
  <si>
    <t>103011Б040</t>
  </si>
  <si>
    <t>103021Б050</t>
  </si>
  <si>
    <t>103031Б060</t>
  </si>
  <si>
    <t xml:space="preserve"> 1040110050</t>
  </si>
  <si>
    <t xml:space="preserve">Постановление администрации ПМР от 09.08.16 №426 "Об установлении расходных обязательств Пермского муниципального района по обеспечению безопасности людей на водных объектах, охране их жизни и здоровья" </t>
  </si>
  <si>
    <t>п.2</t>
  </si>
  <si>
    <t>09.08.2016, не установлен</t>
  </si>
  <si>
    <t>103041Б070</t>
  </si>
  <si>
    <t>1)Федеральный закон от 06.10.2003 № 131-ФЗ (ред. От 29.12.2014г.) "Об общих принципах организации местного самоуправления в Российской Федерации";                           2) Федеральный Закон от 12.01.1996 года №7-ФЗ (в ред от 03.07.16г.) "О некоммерческих организациях"</t>
  </si>
  <si>
    <t>1)п.25 ст.15 2)ст.31</t>
  </si>
  <si>
    <t>1)01.01.2006,                не установлен 2) 15.01.1996, не установлен</t>
  </si>
  <si>
    <t xml:space="preserve"> Постановление администрации ПМР от 12.08.2013 года №2307 (в ред. от 31.12.2015) г) "Об утверждении положения по предоставлению субсидий социально ориентированным некоммерческим организациям, не являющимся муниципальными учреждениями Пермского муниципального района"</t>
  </si>
  <si>
    <t xml:space="preserve"> п.2.5</t>
  </si>
  <si>
    <t>12.08.2013, не установлен</t>
  </si>
  <si>
    <t>1410510170</t>
  </si>
  <si>
    <t xml:space="preserve">1) Постановление администрации ПМР от 12.08.2013 года №2307 (в ред. от 31.12.2015)  "Об утверждении положения по предоставлению субсидий социально ориентированным некоммерческим организациям, не являющимся муниципальными учреждениями Пермского муниципального района"
</t>
  </si>
  <si>
    <t>2) п.2.5</t>
  </si>
  <si>
    <t>2)12.08.2013, не установлен</t>
  </si>
  <si>
    <t>170121М030</t>
  </si>
  <si>
    <t>Постановление Правительства ПК от 12.01.15 года №10-П (в ред 25.03.16) "Об утверждении Порядка предоставления субсидий из бюджета Пермского края бюджетам муниципальных образований Пермского края на софинансирование мероприятий по реализации социально значимых проектов территориального общественного самоуправления"</t>
  </si>
  <si>
    <t>2.10</t>
  </si>
  <si>
    <t>с 12.01.15г, не установлен</t>
  </si>
  <si>
    <t>1) Постановление №1719 от 28.12.2015 года (в ред 13.07.16)"Об утверждении Положения по  предоставлению субсидий территориальным общественным самоуправлениям из бюджета Пермского муниципального райна"; 2) Решение ЗС от 28.04.2015 №64 (в ред.25.08.2016) "Об утверждении Порядка предоставления бюджетам сельских поселений Пермского муниципального района из бюджета Пермского муниципального района иных межбюджетных трансфертов на обеспечение мероприятий по реализации социально значимых проектов территориального общественного самоуправления"</t>
  </si>
  <si>
    <t>1) п.2.5</t>
  </si>
  <si>
    <t>1)01.01.2016, не установлен</t>
  </si>
  <si>
    <t>142011М100</t>
  </si>
  <si>
    <t xml:space="preserve">1) Федеральный закон от 06.10.2003 № 131-ФЗ (ред. От 29.12.2014г.) "Об общих принципах организации местного самоуправления в Российской Федерации" </t>
  </si>
  <si>
    <t>1) ст.15, ст.19</t>
  </si>
  <si>
    <t>1) 01.01.2006, не установлен</t>
  </si>
  <si>
    <t xml:space="preserve">040011Д010 </t>
  </si>
  <si>
    <t>Распоряжение Правительства РФ от 29.11.2014 №2403-р "Об утверждении Основ государственной молодёжной политикиРФ на период до 2025 года"</t>
  </si>
  <si>
    <t>Постановление администрации ПМР от 12.10.2016 №542 "Об утверждении плана мероприятий ("дорожной карты") по развитию молодёжной политики в Пермском муниципальном районе"</t>
  </si>
  <si>
    <t xml:space="preserve">п.1 </t>
  </si>
  <si>
    <t xml:space="preserve">12.10.2016, не установлен </t>
  </si>
  <si>
    <t>910001Н100</t>
  </si>
  <si>
    <t xml:space="preserve">1) Федеральный закон от 06.10.2003 № 131-ФЗ "О б общих принципах организации местного самоуправления в Российской Федерации"; 2)Жилищный Кодекс РФ от 29.12.2004 N 190-ФЗ </t>
  </si>
  <si>
    <t>1) п.6, ч.1 ст. 14  2) п.6,7 ч.1 ст14</t>
  </si>
  <si>
    <t>1)01.01.2006, не установлена;  2) 12.01.2005, не установлен</t>
  </si>
  <si>
    <t xml:space="preserve">1) Соглашения о передаче полномочий; 2)Решения Совета депутатов сельских поселений "О передаче полномочий" </t>
  </si>
  <si>
    <t>не установлен</t>
  </si>
  <si>
    <t>1330247230</t>
  </si>
  <si>
    <t>1330247240</t>
  </si>
  <si>
    <t>1)п.7.1, 8, 26 ч.1 ст.14 2)ст.24</t>
  </si>
  <si>
    <t>1040147160</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</si>
  <si>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</si>
  <si>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 xml:space="preserve">Федеральный закон от 06.10.2003 № 131-ФЗ(ред. От 29.12.2014г.)  "Об общих принципах организации местного самоуправления в Российской Федерации"   </t>
  </si>
  <si>
    <t>п.5 ст.17</t>
  </si>
  <si>
    <t xml:space="preserve">Закон Пермского края от 14.08.2007 № 86-ПК (в ред. От 08.12.13г) "О местном референдуме в Пермском крае" </t>
  </si>
  <si>
    <t>14.08.2007, не утановлен</t>
  </si>
  <si>
    <t>Решение Земского Собрания от 29.04.2014 года №440 "Об утверждении Положения об организационном и метериально-техническом обеспечении подготовки и проведения муниципальных выборов, местных референдумов, голосований на территории Пермского муниципального района"</t>
  </si>
  <si>
    <t>29.04.2014, не установлен</t>
  </si>
  <si>
    <t>0107</t>
  </si>
  <si>
    <t>910001Н140</t>
  </si>
  <si>
    <t>Концепция энергосбережения</t>
  </si>
  <si>
    <t>0114</t>
  </si>
  <si>
    <t>Федеральный закон №261-ФЗ от 23.11.2009 об энергосбережении и о повышении энергетической эффективности и о внесении изменений в отдельные законодательные акты Российской Федерации</t>
  </si>
  <si>
    <t>гл.2ст.8</t>
  </si>
  <si>
    <t>12.08.2010, 31.12.2010</t>
  </si>
  <si>
    <t>Закон Пермской области 447-64 от 07.04.1999об энергосбережении и повышении эффективности использования топливно-энергетических ресурсов на территории пермской области</t>
  </si>
  <si>
    <t>ст.7</t>
  </si>
  <si>
    <t>03.05.2007, не установлен</t>
  </si>
  <si>
    <t xml:space="preserve">Постановление №1121 от 23.08.2010 "Об утверждении Концепции долгосрочной целевой Программы «Энергосбережение и повышение энергетической эффективности в муниципальных учреждениях Пермского муниципального района на период до 2015 годы» </t>
  </si>
  <si>
    <t>23.08.2010, не установлен</t>
  </si>
  <si>
    <t>Составление протоколов об административных правонарушениях</t>
  </si>
  <si>
    <t>Федеральный закон от 06.10.2003 № 131-ФЗ (ред. От 29.12.2014г.) "Об общих принципах организации местного самоуправления в Российской Федерации"</t>
  </si>
  <si>
    <t>1)Закон Пермского края от 30.08.2010г №668-ПК ( ред.от 31.10.2011г.,с изм.от22.12.2014г.) "О наделении органов местного самоуправления  государственнымиполномочиями Пермского края по составлению протоколов об административных правонарушениях"; 2) Закон Пермского края от 01.11.2007 №139-ПК(в ред. 03.06.14г)"Об административных правонарушениях"; 3)Постановление Правительства Пермского края от 03.05.2011 № 246-п "Об утверждении порядка расходования средств, переданных из регионального фонда компенсаций бюджетам муниципальных образований Пермского края на выполнение государственных полномочий по составлению протоколов об административных правонарушениях"</t>
  </si>
  <si>
    <t>1)ст.3  2)ст.1   3)п.2</t>
  </si>
  <si>
    <t>1)01.01.2011, не установлен 2)19.05.2011, не установлен</t>
  </si>
  <si>
    <t>Постановление администрации Пермского муниципального района от 16.09.2014 № 3821 "Об утверждении Перечня должостных лиц администрации Пермского муниципального района, уполномоченных составлять протоколы об административных правонарушениях."</t>
  </si>
  <si>
    <t>29.09.2006, не установлен</t>
  </si>
  <si>
    <t>Постановление Правительства Российской Федерации от 10.12.2002 № 879 (ред.20.09.2014г.)"Об утверждении положения о регистрации и учете граждан,имеющих право на получение социальных выплат для приобретения жилья в связи с переселением из районов Крайнего севера и приравненных к ним местностей</t>
  </si>
  <si>
    <t>п.3</t>
  </si>
  <si>
    <t>10.12.2002, не установлен</t>
  </si>
  <si>
    <t>1)Закон Пермского края от 18.12.2007 № 159-ПК (ред.от 10.09.2015)"О наделении органов местного самоуправления муниципальных районов и городских округов Пермского края государственными полномочиями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 2)Постановление Правительства Пермского края от 21.12.2007 № 357-п (ред.от 04.02.2016)"Об утверждении Порядка передачи и расходования субвенций, предоставляемых из бюджета Пермского края бюджетам муниципальных районов и городских округов Пермского края для осуществления государственных полномочий Пермского края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</si>
  <si>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 xml:space="preserve">1)ст.6   2)п.2 </t>
  </si>
  <si>
    <t>1)30.12.2007, не установлен; 2)28.12.2007, не установлен</t>
  </si>
  <si>
    <t xml:space="preserve">Решение Земского Собрания Пермского муниципального района от 27.10.2011 г. №208 (ред.от 22.09.2016г.) "Об утверждении Положения о денежном содержании муниципальных служащих органов местного самоуправления Пермского муниципального района"                                                   
</t>
  </si>
  <si>
    <t>01.01.2012, не установлен</t>
  </si>
  <si>
    <t>141042С080</t>
  </si>
  <si>
    <t>Федеральный Закон  от 06.10.2003 № 131-ФЗ (ред. От 29.12.2014г.) "О б общих принципах организации местного самоуправления в Российской Федерации"</t>
  </si>
  <si>
    <t>Закон Пермского края от 12.03.2007 № 18-ПК (ред.от 11.03.2014г.)"О наделении органов местного самоуправления Пермского края полномочиями на государственную регистрацию актов гражданского состояния"</t>
  </si>
  <si>
    <t>31.03.2007, не установлен</t>
  </si>
  <si>
    <t>Решение Земского Собрания от 27.10.2011 г. №208 (ред.от 30.10.2013г.) "Об утверждении Положении  о денежном содержании муниципальных служащих органов местного самоуправления Пермского муниципального района"</t>
  </si>
  <si>
    <t>п.5.1.</t>
  </si>
  <si>
    <t>Кодекс об административных правонарушениях</t>
  </si>
  <si>
    <t>п2 ст.1.3.1</t>
  </si>
  <si>
    <t>30.12.2001, не установлен</t>
  </si>
  <si>
    <t>1)Закон Пермского края от 30.08.2010г №668-ПК ( ред.от 21.12.2015) "О наделении органов местного самоуправления  государственнымиполномочиями Пермского края по составлению протоколов об административных правонарушениях";  2)Постановление Правительства Пермского края от 03.05.2011 № 246-п (в ред 15.02.16)  "Об утверждении порядка расходования средств, переданных из регионального фонда компенсаций бюджетам муниципальных образований Пермского края на выполнение государственных полномочий по составлению протоколов об административных правонарушениях"</t>
  </si>
  <si>
    <t>1)ст.3   2)п.2</t>
  </si>
  <si>
    <t>16.09.2014, не установлен</t>
  </si>
  <si>
    <t>141042П160</t>
  </si>
  <si>
    <t>1)Федеральный Закон  от 06.10.2003 № 131-ФЗ (ред. От 29.12.2014г.)  "О б общих принципах организации местного самоуправления в Российской Федерации"; 2)Федеральный закон от 22.10.2004 N 125-ФЗ (ред. от 23.05.16) "Об архивном деле в Российской Федерации"</t>
  </si>
  <si>
    <t>1)п.16 ст.15,   ст.19 2)ст.4, ст.15 п.1</t>
  </si>
  <si>
    <t>1)Закон Пермского края от 09.07.2007 № 74-ПК (ред. 04.12.2015)  "О наделении органов местного самоуправления муниципальных районов и городских округов государственными полномочиями  по хранению, комплектованию, учету и использованию архивных документов государственной части документов архивного фонда Пермского края"; 2)Постановление Правительства Пермского края от 27.05.2016 № 326-п "Об утверждении Порядка предоставления, расходования и возврата субвенций, передаваемых из бюджета Пермского края бюджетам муниципальных районов и городских округов Пермского края на осуществление государственных полномочий по хранению, комплектованию, учету и использованию архивных документов государственной части документов архивного фонда Пермского края"; 3)Закон Пермского края от 06.03.2007 N 11-ПК "Об архивном деле в Пермском крае" (принят ЗС ПК 22.02.2007)</t>
  </si>
  <si>
    <t>1)ст.5  2)п.2.1   3)ст.5</t>
  </si>
  <si>
    <t>1)23.07.2007, не установлен 2)27.05.2016, не установлен</t>
  </si>
  <si>
    <t>1)Решение ЗС от 27.05.2011г. № 177 "Об утверждении положения о системе оплаты труда работников муниципальных учреждений Пермского муниципального района"; 2)Постановление администрации Пермского муниципального района от 05.12.12 №3462  "О создании Муниципального казённого учреждения "Архив Пермского района"; 3) Постановление администрации Пермского муниципального района от 09.10.2013 №2970 (в ред от 31.12.2014) "Об оплате труда работникоов муниципального казённого учреждения"Центр обеспечения безопасности Пермского муниципального района",МКУ  "Архив Пермского района", МКУ "Центр развития образования Пермского муниципального района", МКУ "Управления муниципальных закупок" Пермского муниципального района"; 4)Решение ЗС от 30.10.2013г. №390 "Об утверждении Положения о формировании и содержании муниципального архива Пермского муниципального района, включая хранение архивных фондов поселений Пермского муниципального района"</t>
  </si>
  <si>
    <t xml:space="preserve">1)27.05.2011, не установлен 2)01.01.2013, не установлен 3)01.01.2014, не установлен 5)30.10.2013   неустановлен </t>
  </si>
  <si>
    <t>141022К080</t>
  </si>
  <si>
    <t>1)Федеральный Закон от 24.06.1999 №120-ФЗ (ред.от 03.07.2016) "Об основах системы профилактики безнадзорности и правонарушений несовершеннолетних"; 2)Федеральный Закон  от 06.10.2003 № 131-ФЗ (ред. От 29.12.2014г.)"О б общих принципах организации местного самоуправления в Российской Федерации"</t>
  </si>
  <si>
    <t>1)ст.11  2)ст.19</t>
  </si>
  <si>
    <t>1)Закон Пермского края от 19.12.2006 года №44-КЗ (ред.от 10.09.2015)"О наделении органов местного самоуправления муниципальных районов и городских округов государственными полномочиями по образованию комиссий по делам несовершеннолетних и защите прав и организаций их деятельности";  2)Указ губернатора Пермского края от 16.05.2006 № 82 (ред.от 12.01.2015) "О порядке передачи средств регионального фонда компенсаций на обеспечение прав на защиту несовершеннолетних детей"; 3) ЗПО от 05.09.2005 №2441-539 (в ред. от 29.03.16) "О комиссиях по делам несовершеннолетних и защите их прав"</t>
  </si>
  <si>
    <t>1) ст.4  2) п.1 3)п.3    4) ст.24</t>
  </si>
  <si>
    <t>1)01.01.2007, не у становлен 2)13.03.2008, не установлен; 3)16.05.2006, не установлен 4)18.10.2005, не установлен</t>
  </si>
  <si>
    <t>Решение Земского Собрания от 27.10.2011 г. №208 (ред.от 22.09.2016г.) "Об утверждении Положении  о денежном содержании муниципальных служащих органов местного самоуправления Пермского муниципального района"</t>
  </si>
  <si>
    <t>040032Е110</t>
  </si>
  <si>
    <t>осуществление полномочий по созданию и организации деятельности административных комиссий</t>
  </si>
  <si>
    <t>Закон Пемрского края от 01.12.2015 №576-ПК "О наделении органов местного самоуправления государственными полномочиями Пермского края по созданию и организации деятельности административных комиссий"</t>
  </si>
  <si>
    <t>ст. 5</t>
  </si>
  <si>
    <t>141042П180</t>
  </si>
  <si>
    <t>Заместитель главы администрации, руководитель аппарата</t>
  </si>
  <si>
    <t>В.К. Залазаев</t>
  </si>
  <si>
    <t>Начальник отдела учёта и отчётности</t>
  </si>
  <si>
    <t>Л.Л. Порошина</t>
  </si>
  <si>
    <r>
      <t>1)Решение ЗС от 27.05.2011г. № 177 "Об утверждении положения о системе оплаты труда работников муниципальных учреждений Пермского муниципального района"; 2)</t>
    </r>
    <r>
      <rPr>
        <sz val="12"/>
        <rFont val="Times New Roman"/>
        <family val="1"/>
        <charset val="204"/>
      </rPr>
      <t>Постановление администрации Пермского муниципального района от 05.12.12 №3462  "О создании Муниципального казённого учреждения "Архив Пермского района"</t>
    </r>
    <r>
      <rPr>
        <sz val="12"/>
        <rFont val="Times New Roman"/>
        <family val="1"/>
      </rPr>
      <t xml:space="preserve">; 3) Постановление администрации Пермского муниципального районаот 09.10.2013 №2970 (в ред от 31.12.2014 г) "Об уплате труда работников муниципального казённого учреждения"Центр обеспечения безопасности Пермского муниципального района",МКУ  "Архив Пермского района", МКУ "Центр развития образования Пермского муниципального района", МКУ "Управления муниципальных закупок" Пермского муниципального района"; 4)Решение ЗС от 30.10.2013г. №390 "Об утверждении Положения о формировании и содержании
муниципального архива Пермского
муниципального района, включая
хранение архивных фондов поселений
Пермского муниципального района"
</t>
    </r>
  </si>
  <si>
    <r>
      <t xml:space="preserve"> 1)Постановления администрации Пермского муниципального района  № 1911 от 18.05.2011г. "О создании Муниципального казённого учреждения "Центр обеспечения безопасности Пермского муниципального района"; 2) </t>
    </r>
    <r>
      <rPr>
        <sz val="12"/>
        <rFont val="Times New Roman"/>
        <family val="1"/>
        <charset val="204"/>
      </rPr>
      <t>Постановление</t>
    </r>
    <r>
      <rPr>
        <sz val="12"/>
        <rFont val="Times New Roman"/>
        <family val="1"/>
      </rPr>
      <t xml:space="preserve"> администрации Пермского муниципального районаот 20.11.2014 №4828 (в ред. от 31.12.2014)"Об оплате труда работников муниципального казённого учреждения"Центр обеспечения безопасности Пермского муниципального района" </t>
    </r>
    <r>
      <rPr>
        <sz val="12"/>
        <rFont val="Times New Roman"/>
        <family val="1"/>
        <charset val="204"/>
      </rPr>
      <t>4) Решение ЗС от 27.05.2011г. № 177 "Об утверждении положения о системе оплаты труда работников муниципальных учреждений Пермского муниципального района" 5) Постановление администрации ПМР от 11.07.2016 №325 "Об утверждении порядка и размеров возмещения расходов, связанных со служебными командировками, работникам муниципальных учреждений Пермского муниципального района"</t>
    </r>
  </si>
  <si>
    <t>Постановление администрации Пермского муниципального района от 20.01.2014 № 108 "Об организации взаимодействия при исполнении судебных актов по обращению взысканий на бюджетные средства Пермского муниципального района"</t>
  </si>
</sst>
</file>

<file path=xl/styles.xml><?xml version="1.0" encoding="utf-8"?>
<styleSheet xmlns="http://schemas.openxmlformats.org/spreadsheetml/2006/main">
  <numFmts count="6">
    <numFmt numFmtId="43" formatCode="_-* #,##0.00_р_._-;\-* #,##0.00_р_._-;_-* &quot;-&quot;??_р_._-;_-@_-"/>
    <numFmt numFmtId="164" formatCode="#,##0.0"/>
    <numFmt numFmtId="165" formatCode="0.0"/>
    <numFmt numFmtId="166" formatCode="000000"/>
    <numFmt numFmtId="167" formatCode="_-* #,##0.0_р_._-;\-* #,##0.0_р_._-;_-* &quot;-&quot;??_р_._-;_-@_-"/>
    <numFmt numFmtId="168" formatCode="_-* #,##0.0\ _₽_-;\-* #,##0.0\ _₽_-;_-* &quot;-&quot;?\ _₽_-;_-@_-"/>
  </numFmts>
  <fonts count="80">
    <font>
      <sz val="11"/>
      <color theme="1"/>
      <name val="Calibri"/>
      <family val="2"/>
      <charset val="204"/>
      <scheme val="minor"/>
    </font>
    <font>
      <sz val="10"/>
      <name val="Arial Cyr"/>
      <charset val="204"/>
    </font>
    <font>
      <sz val="10"/>
      <name val="Times New Roman"/>
      <family val="1"/>
      <charset val="204"/>
    </font>
    <font>
      <sz val="12"/>
      <name val="Times New Roman"/>
      <family val="1"/>
      <charset val="204"/>
    </font>
    <font>
      <sz val="8"/>
      <name val="Times New Roman"/>
      <family val="1"/>
      <charset val="204"/>
    </font>
    <font>
      <b/>
      <sz val="10"/>
      <name val="Times New Roman"/>
      <family val="1"/>
      <charset val="204"/>
    </font>
    <font>
      <i/>
      <sz val="8"/>
      <name val="Times New Roman"/>
      <family val="1"/>
      <charset val="204"/>
    </font>
    <font>
      <sz val="9"/>
      <name val="Times New Roman"/>
      <family val="1"/>
      <charset val="204"/>
    </font>
    <font>
      <sz val="8"/>
      <color rgb="FFFF0000"/>
      <name val="Times New Roman"/>
      <family val="1"/>
      <charset val="204"/>
    </font>
    <font>
      <b/>
      <sz val="9"/>
      <name val="Times New Roman"/>
      <family val="1"/>
      <charset val="204"/>
    </font>
    <font>
      <b/>
      <sz val="8"/>
      <name val="Times New Roman"/>
      <family val="1"/>
      <charset val="204"/>
    </font>
    <font>
      <b/>
      <sz val="12"/>
      <name val="Times New Roman"/>
      <family val="1"/>
      <charset val="204"/>
    </font>
    <font>
      <sz val="11"/>
      <color rgb="FF000000"/>
      <name val="Calibri"/>
      <family val="2"/>
      <scheme val="minor"/>
    </font>
    <font>
      <sz val="7"/>
      <color indexed="8"/>
      <name val="Times New Roman"/>
      <family val="1"/>
      <charset val="204"/>
    </font>
    <font>
      <b/>
      <sz val="12"/>
      <name val="Arial Cyr"/>
      <charset val="204"/>
    </font>
    <font>
      <sz val="12"/>
      <name val="Arial Cyr"/>
      <charset val="204"/>
    </font>
    <font>
      <i/>
      <sz val="12"/>
      <name val="Times New Roman"/>
      <family val="1"/>
      <charset val="204"/>
    </font>
    <font>
      <sz val="12"/>
      <color indexed="8"/>
      <name val="Times New Roman"/>
      <family val="1"/>
      <charset val="204"/>
    </font>
    <font>
      <sz val="12"/>
      <color theme="1"/>
      <name val="Times New Roman"/>
      <family val="1"/>
      <charset val="204"/>
    </font>
    <font>
      <sz val="11"/>
      <name val="Times New Roman"/>
      <family val="1"/>
      <charset val="204"/>
    </font>
    <font>
      <sz val="12"/>
      <color theme="1"/>
      <name val="Times New Roman"/>
      <family val="1"/>
    </font>
    <font>
      <sz val="12"/>
      <name val="Times New Roman"/>
      <family val="1"/>
    </font>
    <font>
      <sz val="12"/>
      <color indexed="8"/>
      <name val="Times New Roman"/>
      <family val="1"/>
    </font>
    <font>
      <sz val="12"/>
      <color rgb="FF000000"/>
      <name val="Times New Roman"/>
      <family val="1"/>
      <charset val="204"/>
    </font>
    <font>
      <sz val="6"/>
      <name val="Times New Roman"/>
      <family val="1"/>
      <charset val="204"/>
    </font>
    <font>
      <sz val="8"/>
      <color indexed="10"/>
      <name val="Times New Roman"/>
      <family val="1"/>
      <charset val="204"/>
    </font>
    <font>
      <b/>
      <sz val="9"/>
      <color indexed="81"/>
      <name val="Tahoma"/>
      <family val="2"/>
      <charset val="204"/>
    </font>
    <font>
      <sz val="9"/>
      <color indexed="81"/>
      <name val="Tahoma"/>
      <family val="2"/>
      <charset val="204"/>
    </font>
    <font>
      <b/>
      <u/>
      <sz val="10"/>
      <name val="Times New Roman"/>
      <family val="1"/>
      <charset val="204"/>
    </font>
    <font>
      <b/>
      <i/>
      <sz val="10"/>
      <name val="Times New Roman"/>
      <family val="1"/>
      <charset val="204"/>
    </font>
    <font>
      <i/>
      <sz val="10"/>
      <name val="Times New Roman"/>
      <family val="1"/>
      <charset val="204"/>
    </font>
    <font>
      <sz val="8.5"/>
      <name val="Times New Roman"/>
      <family val="1"/>
    </font>
    <font>
      <sz val="10"/>
      <color theme="1"/>
      <name val="Times New Roman"/>
      <family val="1"/>
      <charset val="204"/>
    </font>
    <font>
      <sz val="10"/>
      <color theme="0"/>
      <name val="Times New Roman"/>
      <family val="1"/>
      <charset val="204"/>
    </font>
    <font>
      <sz val="10"/>
      <name val="Arial Narrow"/>
      <family val="2"/>
      <charset val="204"/>
    </font>
    <font>
      <sz val="24"/>
      <name val="Times New Roman"/>
      <family val="1"/>
      <charset val="204"/>
    </font>
    <font>
      <b/>
      <sz val="6"/>
      <name val="Times New Roman"/>
      <family val="1"/>
      <charset val="204"/>
    </font>
    <font>
      <i/>
      <sz val="6"/>
      <name val="Times New Roman"/>
      <family val="1"/>
      <charset val="204"/>
    </font>
    <font>
      <sz val="6"/>
      <color theme="1"/>
      <name val="Times New Roman"/>
      <family val="1"/>
      <charset val="204"/>
    </font>
    <font>
      <sz val="6"/>
      <color indexed="8"/>
      <name val="Times New Roman"/>
      <family val="1"/>
      <charset val="204"/>
    </font>
    <font>
      <sz val="6"/>
      <name val="Calibri"/>
      <family val="2"/>
      <charset val="204"/>
      <scheme val="minor"/>
    </font>
    <font>
      <sz val="6"/>
      <color theme="1"/>
      <name val="Calibri"/>
      <family val="2"/>
      <charset val="204"/>
      <scheme val="minor"/>
    </font>
    <font>
      <b/>
      <sz val="11"/>
      <color theme="1"/>
      <name val="Calibri"/>
      <family val="2"/>
      <charset val="204"/>
      <scheme val="minor"/>
    </font>
    <font>
      <b/>
      <sz val="12"/>
      <name val="Times New Roman"/>
      <family val="1"/>
    </font>
    <font>
      <b/>
      <sz val="8"/>
      <color indexed="8"/>
      <name val="Times New Roman"/>
      <family val="1"/>
    </font>
    <font>
      <sz val="8"/>
      <color indexed="8"/>
      <name val="Times New Roman"/>
      <family val="1"/>
    </font>
    <font>
      <sz val="11"/>
      <color theme="1"/>
      <name val="Times New Roman"/>
      <family val="1"/>
      <charset val="204"/>
    </font>
    <font>
      <b/>
      <sz val="8"/>
      <color indexed="8"/>
      <name val="Times New Roman"/>
      <family val="1"/>
      <charset val="204"/>
    </font>
    <font>
      <sz val="9"/>
      <name val="Times New Roman"/>
      <family val="1"/>
    </font>
    <font>
      <b/>
      <u/>
      <sz val="12"/>
      <name val="Times New Roman"/>
      <family val="1"/>
    </font>
    <font>
      <sz val="16"/>
      <name val="Times New Roman"/>
      <family val="1"/>
    </font>
    <font>
      <sz val="9"/>
      <color indexed="8"/>
      <name val="Times New Roman"/>
      <family val="1"/>
    </font>
    <font>
      <b/>
      <sz val="12"/>
      <color indexed="8"/>
      <name val="Times New Roman"/>
      <family val="1"/>
    </font>
    <font>
      <b/>
      <sz val="12"/>
      <color indexed="8"/>
      <name val="Times New Roman"/>
      <family val="1"/>
      <charset val="204"/>
    </font>
    <font>
      <sz val="10"/>
      <color indexed="8"/>
      <name val="Times New Roman"/>
      <family val="1"/>
      <charset val="204"/>
    </font>
    <font>
      <sz val="11"/>
      <color indexed="8"/>
      <name val="Times New Roman"/>
      <family val="1"/>
      <charset val="204"/>
    </font>
    <font>
      <sz val="14"/>
      <color indexed="8"/>
      <name val="Times New Roman"/>
      <family val="1"/>
      <charset val="204"/>
    </font>
    <font>
      <sz val="10"/>
      <name val="Arial"/>
      <family val="2"/>
      <charset val="204"/>
    </font>
    <font>
      <b/>
      <sz val="9"/>
      <color indexed="8"/>
      <name val="Times New Roman"/>
      <family val="1"/>
      <charset val="204"/>
    </font>
    <font>
      <b/>
      <sz val="16"/>
      <color indexed="8"/>
      <name val="Times New Roman"/>
      <family val="1"/>
      <charset val="204"/>
    </font>
    <font>
      <sz val="12.5"/>
      <color indexed="8"/>
      <name val="Times New Roman"/>
      <family val="1"/>
      <charset val="204"/>
    </font>
    <font>
      <b/>
      <sz val="11"/>
      <color indexed="8"/>
      <name val="Times New Roman"/>
      <family val="1"/>
      <charset val="204"/>
    </font>
    <font>
      <b/>
      <sz val="10"/>
      <color indexed="8"/>
      <name val="Times New Roman"/>
      <family val="1"/>
      <charset val="204"/>
    </font>
    <font>
      <b/>
      <sz val="20"/>
      <color indexed="8"/>
      <name val="Times New Roman"/>
      <family val="1"/>
      <charset val="204"/>
    </font>
    <font>
      <sz val="20"/>
      <name val="Times New Roman"/>
      <family val="1"/>
    </font>
    <font>
      <sz val="14"/>
      <name val="Times New Roman"/>
      <family val="1"/>
    </font>
    <font>
      <sz val="11"/>
      <color theme="1"/>
      <name val="Calibri"/>
      <family val="2"/>
      <charset val="204"/>
      <scheme val="minor"/>
    </font>
    <font>
      <i/>
      <sz val="9"/>
      <name val="Times New Roman"/>
      <family val="1"/>
      <charset val="204"/>
    </font>
    <font>
      <sz val="9"/>
      <color indexed="8"/>
      <name val="Times New Roman"/>
      <family val="1"/>
      <charset val="204"/>
    </font>
    <font>
      <sz val="9"/>
      <color theme="1"/>
      <name val="Times New Roman"/>
      <family val="1"/>
      <charset val="204"/>
    </font>
    <font>
      <i/>
      <sz val="10"/>
      <color indexed="8"/>
      <name val="Times New Roman"/>
      <family val="1"/>
      <charset val="204"/>
    </font>
    <font>
      <b/>
      <sz val="14"/>
      <name val="Times New Roman"/>
      <family val="1"/>
      <charset val="204"/>
    </font>
    <font>
      <sz val="14"/>
      <name val="Times New Roman"/>
      <family val="1"/>
      <charset val="204"/>
    </font>
    <font>
      <b/>
      <u/>
      <sz val="14"/>
      <name val="Times New Roman"/>
      <family val="1"/>
      <charset val="204"/>
    </font>
    <font>
      <i/>
      <sz val="14"/>
      <name val="Times New Roman"/>
      <family val="1"/>
      <charset val="204"/>
    </font>
    <font>
      <sz val="14"/>
      <color rgb="FFFF0000"/>
      <name val="Times New Roman"/>
      <family val="1"/>
      <charset val="204"/>
    </font>
    <font>
      <sz val="12"/>
      <name val="Calibri"/>
      <family val="2"/>
      <scheme val="minor"/>
    </font>
    <font>
      <i/>
      <sz val="12"/>
      <name val="Times New Roman"/>
      <family val="1"/>
    </font>
    <font>
      <i/>
      <sz val="12"/>
      <name val="Arial Cyr"/>
      <charset val="204"/>
    </font>
    <font>
      <b/>
      <i/>
      <sz val="1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9"/>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diagonal/>
    </border>
  </borders>
  <cellStyleXfs count="8">
    <xf numFmtId="0" fontId="0" fillId="0" borderId="0"/>
    <xf numFmtId="0" fontId="1" fillId="0" borderId="0"/>
    <xf numFmtId="43" fontId="1" fillId="0" borderId="0" applyFont="0" applyFill="0" applyBorder="0" applyAlignment="0" applyProtection="0"/>
    <xf numFmtId="0" fontId="12" fillId="0" borderId="0"/>
    <xf numFmtId="0" fontId="13" fillId="0" borderId="0">
      <alignment horizontal="left" vertical="top"/>
    </xf>
    <xf numFmtId="0" fontId="13" fillId="0" borderId="0">
      <alignment horizontal="center" vertical="center"/>
    </xf>
    <xf numFmtId="0" fontId="57" fillId="0" borderId="0"/>
    <xf numFmtId="43" fontId="66" fillId="0" borderId="0" applyFont="0" applyFill="0" applyBorder="0" applyAlignment="0" applyProtection="0"/>
  </cellStyleXfs>
  <cellXfs count="1500">
    <xf numFmtId="0" fontId="0" fillId="0" borderId="0" xfId="0"/>
    <xf numFmtId="0" fontId="3" fillId="0" borderId="0" xfId="1" applyFont="1"/>
    <xf numFmtId="0" fontId="15" fillId="2" borderId="0" xfId="1" applyFont="1" applyFill="1"/>
    <xf numFmtId="0" fontId="15" fillId="2" borderId="0" xfId="1" applyFont="1" applyFill="1" applyAlignment="1">
      <alignment horizontal="center" vertical="center"/>
    </xf>
    <xf numFmtId="0" fontId="1" fillId="2" borderId="0" xfId="1" applyFill="1"/>
    <xf numFmtId="0" fontId="15" fillId="2" borderId="0" xfId="1" applyFont="1" applyFill="1" applyAlignment="1">
      <alignment vertical="center"/>
    </xf>
    <xf numFmtId="0" fontId="15" fillId="2" borderId="0" xfId="1" applyFont="1" applyFill="1" applyAlignment="1">
      <alignment wrapText="1"/>
    </xf>
    <xf numFmtId="0" fontId="3" fillId="0" borderId="2" xfId="1" applyFont="1" applyBorder="1" applyAlignment="1">
      <alignment horizontal="center" vertical="top" wrapText="1"/>
    </xf>
    <xf numFmtId="0" fontId="3" fillId="0" borderId="2" xfId="1" applyFont="1" applyBorder="1" applyAlignment="1">
      <alignment horizontal="center" vertical="center" wrapText="1"/>
    </xf>
    <xf numFmtId="0" fontId="3" fillId="2" borderId="2"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2" xfId="1" applyFont="1" applyFill="1" applyBorder="1" applyAlignment="1">
      <alignment horizontal="center"/>
    </xf>
    <xf numFmtId="0" fontId="15" fillId="2" borderId="0" xfId="1" applyFont="1" applyFill="1" applyAlignment="1">
      <alignment horizontal="center"/>
    </xf>
    <xf numFmtId="0" fontId="1" fillId="2" borderId="0" xfId="1" applyFill="1" applyAlignment="1">
      <alignment horizontal="center"/>
    </xf>
    <xf numFmtId="0" fontId="11" fillId="2" borderId="2" xfId="1" applyFont="1" applyFill="1" applyBorder="1" applyAlignment="1">
      <alignment vertical="center" wrapText="1"/>
    </xf>
    <xf numFmtId="49" fontId="11" fillId="2" borderId="2" xfId="1" applyNumberFormat="1" applyFont="1" applyFill="1" applyBorder="1" applyAlignment="1">
      <alignment vertical="center"/>
    </xf>
    <xf numFmtId="49" fontId="11" fillId="2" borderId="2" xfId="1" applyNumberFormat="1" applyFont="1" applyFill="1" applyBorder="1" applyAlignment="1">
      <alignment vertical="center" wrapText="1"/>
    </xf>
    <xf numFmtId="164" fontId="11" fillId="2" borderId="2" xfId="1" applyNumberFormat="1" applyFont="1" applyFill="1" applyBorder="1" applyAlignment="1">
      <alignment vertical="center"/>
    </xf>
    <xf numFmtId="164" fontId="11" fillId="2" borderId="2" xfId="1" applyNumberFormat="1" applyFont="1" applyFill="1" applyBorder="1" applyAlignment="1">
      <alignment horizontal="center" vertical="center"/>
    </xf>
    <xf numFmtId="0" fontId="16" fillId="2" borderId="2" xfId="1" applyFont="1" applyFill="1" applyBorder="1" applyAlignment="1">
      <alignment vertical="center" wrapText="1"/>
    </xf>
    <xf numFmtId="1" fontId="3" fillId="2" borderId="2" xfId="1" applyNumberFormat="1" applyFont="1" applyFill="1" applyBorder="1" applyAlignment="1">
      <alignment vertical="center"/>
    </xf>
    <xf numFmtId="0" fontId="3" fillId="2" borderId="2" xfId="1" applyFont="1" applyFill="1" applyBorder="1" applyAlignment="1">
      <alignment vertical="center" wrapText="1"/>
    </xf>
    <xf numFmtId="49" fontId="3" fillId="2" borderId="2" xfId="1" applyNumberFormat="1" applyFont="1" applyFill="1" applyBorder="1" applyAlignment="1">
      <alignment vertical="center"/>
    </xf>
    <xf numFmtId="49" fontId="3" fillId="2" borderId="2" xfId="1" applyNumberFormat="1" applyFont="1" applyFill="1" applyBorder="1" applyAlignment="1">
      <alignment vertical="center" wrapText="1"/>
    </xf>
    <xf numFmtId="1" fontId="3" fillId="2" borderId="2" xfId="1" applyNumberFormat="1" applyFont="1" applyFill="1" applyBorder="1" applyAlignment="1">
      <alignment horizontal="left" vertical="center"/>
    </xf>
    <xf numFmtId="0" fontId="3" fillId="2" borderId="2" xfId="1" applyNumberFormat="1" applyFont="1" applyFill="1" applyBorder="1" applyAlignment="1">
      <alignment horizontal="left" vertical="center" wrapText="1"/>
    </xf>
    <xf numFmtId="0" fontId="17" fillId="2" borderId="2" xfId="1" applyNumberFormat="1" applyFont="1" applyFill="1" applyBorder="1" applyAlignment="1" applyProtection="1">
      <alignment horizontal="left" vertical="center" wrapText="1" shrinkToFit="1"/>
      <protection locked="0"/>
    </xf>
    <xf numFmtId="49" fontId="15" fillId="2" borderId="2" xfId="1" applyNumberFormat="1" applyFont="1" applyFill="1" applyBorder="1" applyAlignment="1">
      <alignment horizontal="center" vertical="center" wrapText="1"/>
    </xf>
    <xf numFmtId="164" fontId="15" fillId="2" borderId="2" xfId="1" applyNumberFormat="1" applyFont="1" applyFill="1" applyBorder="1" applyAlignment="1">
      <alignment horizontal="center" vertical="center"/>
    </xf>
    <xf numFmtId="0" fontId="15" fillId="2" borderId="2" xfId="1" applyFont="1" applyFill="1" applyBorder="1"/>
    <xf numFmtId="0" fontId="15" fillId="2" borderId="2" xfId="1" applyFont="1" applyFill="1" applyBorder="1" applyAlignment="1">
      <alignment horizontal="center" vertical="center"/>
    </xf>
    <xf numFmtId="0" fontId="3" fillId="2" borderId="2" xfId="1" applyNumberFormat="1" applyFont="1" applyFill="1" applyBorder="1" applyAlignment="1">
      <alignment horizontal="left" vertical="center"/>
    </xf>
    <xf numFmtId="0" fontId="15" fillId="2" borderId="2" xfId="1" applyNumberFormat="1" applyFont="1" applyFill="1" applyBorder="1" applyAlignment="1">
      <alignment vertical="center" wrapText="1"/>
    </xf>
    <xf numFmtId="0" fontId="3" fillId="2" borderId="2" xfId="1" applyNumberFormat="1" applyFont="1" applyFill="1" applyBorder="1" applyAlignment="1">
      <alignment vertical="center" wrapText="1"/>
    </xf>
    <xf numFmtId="0" fontId="18" fillId="2" borderId="2" xfId="1" applyFont="1" applyFill="1" applyBorder="1" applyAlignment="1">
      <alignment vertical="center" wrapText="1"/>
    </xf>
    <xf numFmtId="14" fontId="3" fillId="2" borderId="3" xfId="1" applyNumberFormat="1" applyFont="1" applyFill="1" applyBorder="1" applyAlignment="1">
      <alignment vertical="center" wrapText="1"/>
    </xf>
    <xf numFmtId="0" fontId="2" fillId="0" borderId="10" xfId="1" applyNumberFormat="1" applyFont="1" applyFill="1" applyBorder="1" applyAlignment="1" applyProtection="1">
      <alignment vertical="center" wrapText="1" shrinkToFit="1"/>
      <protection locked="0"/>
    </xf>
    <xf numFmtId="0" fontId="19" fillId="0" borderId="2" xfId="1" applyNumberFormat="1" applyFont="1" applyFill="1" applyBorder="1" applyAlignment="1" applyProtection="1">
      <alignment vertical="center" wrapText="1" shrinkToFit="1"/>
      <protection locked="0"/>
    </xf>
    <xf numFmtId="0" fontId="3" fillId="2" borderId="11" xfId="1" applyNumberFormat="1" applyFont="1" applyFill="1" applyBorder="1" applyAlignment="1">
      <alignment horizontal="left" vertical="center" wrapText="1"/>
    </xf>
    <xf numFmtId="0" fontId="17" fillId="2" borderId="2" xfId="5" quotePrefix="1" applyFont="1" applyFill="1" applyBorder="1" applyAlignment="1">
      <alignment vertical="center" wrapText="1"/>
    </xf>
    <xf numFmtId="17" fontId="3" fillId="2" borderId="2" xfId="1" applyNumberFormat="1" applyFont="1" applyFill="1" applyBorder="1" applyAlignment="1">
      <alignment vertical="center" wrapText="1"/>
    </xf>
    <xf numFmtId="0" fontId="17" fillId="2" borderId="2" xfId="5" applyFont="1" applyFill="1" applyBorder="1" applyAlignment="1">
      <alignment vertical="center" wrapText="1"/>
    </xf>
    <xf numFmtId="14" fontId="17" fillId="2" borderId="3" xfId="5" applyNumberFormat="1" applyFont="1" applyFill="1" applyBorder="1" applyAlignment="1">
      <alignment vertical="center" wrapText="1"/>
    </xf>
    <xf numFmtId="0" fontId="17" fillId="2" borderId="4" xfId="5" applyFont="1" applyFill="1" applyBorder="1" applyAlignment="1">
      <alignment vertical="center" wrapText="1"/>
    </xf>
    <xf numFmtId="0" fontId="17" fillId="2" borderId="5" xfId="5" applyFont="1" applyFill="1" applyBorder="1" applyAlignment="1">
      <alignment vertical="center" wrapText="1"/>
    </xf>
    <xf numFmtId="0" fontId="17" fillId="2" borderId="3" xfId="5" applyFont="1" applyFill="1" applyBorder="1" applyAlignment="1">
      <alignment vertical="center" wrapText="1"/>
    </xf>
    <xf numFmtId="14" fontId="3" fillId="2" borderId="2" xfId="1" applyNumberFormat="1" applyFont="1" applyFill="1" applyBorder="1" applyAlignment="1">
      <alignment vertical="center" wrapText="1"/>
    </xf>
    <xf numFmtId="0" fontId="20" fillId="2" borderId="2" xfId="1" applyNumberFormat="1" applyFont="1" applyFill="1" applyBorder="1" applyAlignment="1">
      <alignment horizontal="left" vertical="center" wrapText="1"/>
    </xf>
    <xf numFmtId="0" fontId="21" fillId="2" borderId="2" xfId="1" applyNumberFormat="1" applyFont="1" applyFill="1" applyBorder="1" applyAlignment="1">
      <alignment horizontal="left" vertical="center" wrapText="1"/>
    </xf>
    <xf numFmtId="164" fontId="15" fillId="4" borderId="2" xfId="1" applyNumberFormat="1" applyFont="1" applyFill="1" applyBorder="1" applyAlignment="1">
      <alignment horizontal="center" vertical="center"/>
    </xf>
    <xf numFmtId="165" fontId="15" fillId="2" borderId="2" xfId="1" applyNumberFormat="1" applyFont="1" applyFill="1" applyBorder="1" applyAlignment="1">
      <alignment horizontal="center" vertical="center"/>
    </xf>
    <xf numFmtId="0" fontId="18" fillId="2" borderId="5" xfId="1" applyFont="1" applyFill="1" applyBorder="1" applyAlignment="1">
      <alignment vertical="center" wrapText="1"/>
    </xf>
    <xf numFmtId="0" fontId="17" fillId="2" borderId="2" xfId="4" applyFont="1" applyFill="1" applyBorder="1" applyAlignment="1">
      <alignment vertical="center" wrapText="1"/>
    </xf>
    <xf numFmtId="14" fontId="17" fillId="2" borderId="2" xfId="5" applyNumberFormat="1" applyFont="1" applyFill="1" applyBorder="1" applyAlignment="1">
      <alignment vertical="center" wrapText="1"/>
    </xf>
    <xf numFmtId="0" fontId="16" fillId="2" borderId="2" xfId="1" applyNumberFormat="1" applyFont="1" applyFill="1" applyBorder="1" applyAlignment="1">
      <alignment horizontal="left" vertical="center"/>
    </xf>
    <xf numFmtId="0" fontId="15" fillId="2" borderId="2" xfId="1" applyFont="1" applyFill="1" applyBorder="1" applyAlignment="1">
      <alignment vertical="center"/>
    </xf>
    <xf numFmtId="165" fontId="15" fillId="2" borderId="2" xfId="1" applyNumberFormat="1" applyFont="1" applyFill="1" applyBorder="1" applyAlignment="1">
      <alignment horizontal="center"/>
    </xf>
    <xf numFmtId="49" fontId="3" fillId="2" borderId="2" xfId="1" applyNumberFormat="1" applyFont="1" applyFill="1" applyBorder="1" applyAlignment="1">
      <alignment horizontal="center" vertical="center" wrapText="1"/>
    </xf>
    <xf numFmtId="164" fontId="3" fillId="2" borderId="2" xfId="1" applyNumberFormat="1" applyFont="1" applyFill="1" applyBorder="1" applyAlignment="1">
      <alignment horizontal="center" vertical="center"/>
    </xf>
    <xf numFmtId="0" fontId="3" fillId="2" borderId="2" xfId="1" applyFont="1" applyFill="1" applyBorder="1" applyAlignment="1">
      <alignment vertical="center"/>
    </xf>
    <xf numFmtId="164" fontId="15" fillId="2" borderId="2" xfId="1" applyNumberFormat="1" applyFont="1" applyFill="1" applyBorder="1" applyAlignment="1">
      <alignment horizontal="right" vertical="center"/>
    </xf>
    <xf numFmtId="164" fontId="15" fillId="2" borderId="2" xfId="1" applyNumberFormat="1" applyFont="1" applyFill="1" applyBorder="1"/>
    <xf numFmtId="164" fontId="3" fillId="2" borderId="2" xfId="1" applyNumberFormat="1" applyFont="1" applyFill="1" applyBorder="1" applyAlignment="1">
      <alignment vertical="center"/>
    </xf>
    <xf numFmtId="0" fontId="22" fillId="2" borderId="2" xfId="1" applyNumberFormat="1" applyFont="1" applyFill="1" applyBorder="1" applyAlignment="1" applyProtection="1">
      <alignment horizontal="left" vertical="center" wrapText="1" shrinkToFit="1"/>
      <protection locked="0"/>
    </xf>
    <xf numFmtId="49" fontId="3" fillId="2" borderId="2" xfId="1" applyNumberFormat="1" applyFont="1" applyFill="1" applyBorder="1" applyAlignment="1">
      <alignment horizontal="center" vertical="center"/>
    </xf>
    <xf numFmtId="0" fontId="20" fillId="2" borderId="5" xfId="1" applyNumberFormat="1" applyFont="1" applyFill="1" applyBorder="1" applyAlignment="1" applyProtection="1">
      <alignment vertical="center" wrapText="1" shrinkToFit="1"/>
      <protection locked="0"/>
    </xf>
    <xf numFmtId="0" fontId="22" fillId="2" borderId="5" xfId="1" applyNumberFormat="1" applyFont="1" applyFill="1" applyBorder="1" applyAlignment="1" applyProtection="1">
      <alignment vertical="center" wrapText="1" shrinkToFit="1"/>
      <protection locked="0"/>
    </xf>
    <xf numFmtId="0" fontId="20" fillId="2" borderId="2" xfId="1" applyNumberFormat="1" applyFont="1" applyFill="1" applyBorder="1" applyAlignment="1" applyProtection="1">
      <alignment horizontal="left" vertical="center" wrapText="1" shrinkToFit="1"/>
      <protection locked="0"/>
    </xf>
    <xf numFmtId="0" fontId="21" fillId="2" borderId="5" xfId="1" applyNumberFormat="1" applyFont="1" applyFill="1" applyBorder="1" applyAlignment="1" applyProtection="1">
      <alignment horizontal="left" vertical="center" wrapText="1" shrinkToFit="1"/>
      <protection locked="0"/>
    </xf>
    <xf numFmtId="0" fontId="21" fillId="2" borderId="12" xfId="1" applyNumberFormat="1" applyFont="1" applyFill="1" applyBorder="1" applyAlignment="1" applyProtection="1">
      <alignment horizontal="left" vertical="center" wrapText="1" shrinkToFit="1"/>
      <protection locked="0"/>
    </xf>
    <xf numFmtId="0" fontId="17" fillId="2" borderId="5" xfId="5" quotePrefix="1" applyFont="1" applyFill="1" applyBorder="1" applyAlignment="1">
      <alignment vertical="center" wrapText="1"/>
    </xf>
    <xf numFmtId="0" fontId="3" fillId="2" borderId="2" xfId="1" applyFont="1" applyFill="1" applyBorder="1" applyAlignment="1">
      <alignment horizontal="left" vertical="center" wrapText="1"/>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left" vertical="center" wrapText="1"/>
    </xf>
    <xf numFmtId="14" fontId="17" fillId="2" borderId="2" xfId="4" applyNumberFormat="1" applyFont="1" applyFill="1" applyBorder="1" applyAlignment="1">
      <alignment vertical="center" wrapText="1"/>
    </xf>
    <xf numFmtId="0" fontId="3" fillId="2" borderId="2" xfId="1" applyFont="1" applyFill="1" applyBorder="1"/>
    <xf numFmtId="0" fontId="3" fillId="2" borderId="0" xfId="1" applyFont="1" applyFill="1" applyAlignment="1">
      <alignment vertical="center" wrapText="1"/>
    </xf>
    <xf numFmtId="0" fontId="18" fillId="2" borderId="13" xfId="1" applyFont="1" applyFill="1" applyBorder="1" applyAlignment="1">
      <alignment vertical="center" wrapText="1"/>
    </xf>
    <xf numFmtId="0" fontId="17" fillId="2" borderId="2" xfId="1" applyNumberFormat="1" applyFont="1" applyFill="1" applyBorder="1" applyAlignment="1" applyProtection="1">
      <alignment vertical="center" wrapText="1" shrinkToFit="1"/>
      <protection locked="0"/>
    </xf>
    <xf numFmtId="0" fontId="17" fillId="2" borderId="2" xfId="1" applyNumberFormat="1" applyFont="1" applyFill="1" applyBorder="1" applyAlignment="1" applyProtection="1">
      <alignment horizontal="center" vertical="center" wrapText="1" shrinkToFit="1"/>
      <protection locked="0"/>
    </xf>
    <xf numFmtId="164" fontId="3" fillId="4" borderId="2" xfId="1" applyNumberFormat="1" applyFont="1" applyFill="1" applyBorder="1" applyAlignment="1">
      <alignment vertical="center"/>
    </xf>
    <xf numFmtId="164" fontId="11" fillId="2" borderId="3" xfId="1" applyNumberFormat="1" applyFont="1" applyFill="1" applyBorder="1" applyAlignment="1">
      <alignment vertical="center"/>
    </xf>
    <xf numFmtId="0" fontId="15" fillId="2" borderId="2" xfId="1" applyFont="1" applyFill="1" applyBorder="1" applyAlignment="1">
      <alignment wrapText="1"/>
    </xf>
    <xf numFmtId="0" fontId="23" fillId="2" borderId="14" xfId="3" applyNumberFormat="1" applyFont="1" applyFill="1" applyBorder="1" applyAlignment="1">
      <alignment vertical="center" wrapText="1"/>
    </xf>
    <xf numFmtId="0" fontId="23" fillId="2" borderId="15" xfId="3" applyNumberFormat="1" applyFont="1" applyFill="1" applyBorder="1" applyAlignment="1">
      <alignment vertical="center" wrapText="1"/>
    </xf>
    <xf numFmtId="49" fontId="15" fillId="2" borderId="2" xfId="1" applyNumberFormat="1" applyFont="1" applyFill="1" applyBorder="1" applyAlignment="1">
      <alignment horizontal="center" wrapText="1"/>
    </xf>
    <xf numFmtId="0" fontId="23" fillId="2" borderId="0" xfId="3" applyNumberFormat="1" applyFont="1" applyFill="1" applyBorder="1" applyAlignment="1">
      <alignment vertical="center" wrapText="1"/>
    </xf>
    <xf numFmtId="49" fontId="15" fillId="2" borderId="2" xfId="1" applyNumberFormat="1" applyFont="1" applyFill="1" applyBorder="1" applyAlignment="1">
      <alignment wrapText="1"/>
    </xf>
    <xf numFmtId="164" fontId="11" fillId="3" borderId="16" xfId="2" applyNumberFormat="1" applyFont="1" applyFill="1" applyBorder="1" applyAlignment="1">
      <alignment horizontal="center" vertical="center"/>
    </xf>
    <xf numFmtId="164" fontId="3" fillId="0" borderId="16" xfId="2" applyNumberFormat="1" applyFont="1" applyBorder="1" applyAlignment="1">
      <alignment horizontal="center" vertical="center" wrapText="1"/>
    </xf>
    <xf numFmtId="164" fontId="3" fillId="0" borderId="16" xfId="2" applyNumberFormat="1" applyFont="1" applyBorder="1" applyAlignment="1">
      <alignment horizontal="center" vertical="center"/>
    </xf>
    <xf numFmtId="0" fontId="23" fillId="0" borderId="16" xfId="3" applyNumberFormat="1" applyFont="1" applyFill="1" applyBorder="1" applyAlignment="1">
      <alignment vertical="top" wrapText="1"/>
    </xf>
    <xf numFmtId="0" fontId="4" fillId="0" borderId="0" xfId="0" applyFont="1"/>
    <xf numFmtId="0" fontId="4" fillId="0" borderId="0" xfId="0" applyFont="1" applyAlignment="1">
      <alignment horizontal="center" vertical="center"/>
    </xf>
    <xf numFmtId="0" fontId="4" fillId="0" borderId="0" xfId="0" applyFont="1" applyAlignment="1">
      <alignment horizontal="left"/>
    </xf>
    <xf numFmtId="0" fontId="4" fillId="0" borderId="0" xfId="0" applyFont="1" applyAlignment="1">
      <alignment wrapText="1"/>
    </xf>
    <xf numFmtId="0" fontId="11" fillId="0" borderId="0" xfId="0" applyFont="1" applyAlignment="1">
      <alignment horizontal="center"/>
    </xf>
    <xf numFmtId="0" fontId="3" fillId="0" borderId="0" xfId="0" applyFont="1" applyAlignment="1">
      <alignment horizontal="center" vertical="center"/>
    </xf>
    <xf numFmtId="0" fontId="11" fillId="0" borderId="0" xfId="0" applyFont="1" applyBorder="1" applyAlignment="1"/>
    <xf numFmtId="0" fontId="4" fillId="0" borderId="2" xfId="0" applyFont="1" applyBorder="1" applyAlignment="1">
      <alignment horizontal="center" vertical="center" wrapText="1"/>
    </xf>
    <xf numFmtId="0" fontId="4" fillId="0" borderId="2" xfId="0" applyFont="1" applyBorder="1" applyAlignment="1">
      <alignment horizontal="center" vertical="top" wrapText="1"/>
    </xf>
    <xf numFmtId="0" fontId="24" fillId="0" borderId="2" xfId="0" applyFont="1" applyBorder="1" applyAlignment="1">
      <alignment horizontal="center" vertical="center"/>
    </xf>
    <xf numFmtId="0" fontId="24" fillId="0" borderId="0" xfId="0" applyFont="1" applyAlignment="1">
      <alignment horizontal="center"/>
    </xf>
    <xf numFmtId="0" fontId="10" fillId="3" borderId="2" xfId="0" applyFont="1" applyFill="1" applyBorder="1" applyAlignment="1">
      <alignment vertical="center" wrapText="1"/>
    </xf>
    <xf numFmtId="49" fontId="10" fillId="3" borderId="2" xfId="0" applyNumberFormat="1" applyFont="1" applyFill="1" applyBorder="1" applyAlignment="1">
      <alignment horizontal="center" vertical="center"/>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xf>
    <xf numFmtId="0" fontId="6" fillId="3" borderId="2" xfId="0" applyFont="1" applyFill="1" applyBorder="1" applyAlignment="1">
      <alignment vertical="center" wrapText="1"/>
    </xf>
    <xf numFmtId="1"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49"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0" fontId="4" fillId="0" borderId="5" xfId="0" applyFont="1" applyFill="1" applyBorder="1" applyAlignment="1">
      <alignment horizontal="center" vertical="top" wrapText="1"/>
    </xf>
    <xf numFmtId="164" fontId="4" fillId="0" borderId="21" xfId="0" applyNumberFormat="1" applyFont="1" applyFill="1" applyBorder="1" applyAlignment="1">
      <alignment horizontal="center" vertical="top"/>
    </xf>
    <xf numFmtId="1" fontId="4" fillId="0" borderId="5" xfId="0" applyNumberFormat="1" applyFont="1" applyFill="1" applyBorder="1" applyAlignment="1">
      <alignment horizontal="center" vertical="top"/>
    </xf>
    <xf numFmtId="164" fontId="4" fillId="0" borderId="5" xfId="0" applyNumberFormat="1" applyFont="1" applyFill="1" applyBorder="1" applyAlignment="1">
      <alignment vertical="top"/>
    </xf>
    <xf numFmtId="0" fontId="4" fillId="0" borderId="4" xfId="0" applyFont="1" applyFill="1" applyBorder="1" applyAlignment="1">
      <alignment horizontal="center" vertical="top" wrapText="1"/>
    </xf>
    <xf numFmtId="164" fontId="4" fillId="0" borderId="22" xfId="0" applyNumberFormat="1" applyFont="1" applyFill="1" applyBorder="1" applyAlignment="1">
      <alignment horizontal="center" vertical="top"/>
    </xf>
    <xf numFmtId="1" fontId="4" fillId="0" borderId="4" xfId="0" applyNumberFormat="1" applyFont="1" applyFill="1" applyBorder="1" applyAlignment="1">
      <alignment horizontal="center" vertical="top"/>
    </xf>
    <xf numFmtId="164" fontId="4" fillId="0" borderId="4" xfId="0" applyNumberFormat="1" applyFont="1" applyFill="1" applyBorder="1" applyAlignment="1">
      <alignment vertical="top"/>
    </xf>
    <xf numFmtId="164" fontId="4" fillId="0" borderId="22" xfId="0" applyNumberFormat="1" applyFont="1" applyFill="1" applyBorder="1" applyAlignment="1">
      <alignment vertical="top"/>
    </xf>
    <xf numFmtId="1" fontId="4" fillId="0" borderId="4" xfId="0" applyNumberFormat="1" applyFont="1" applyFill="1" applyBorder="1" applyAlignment="1">
      <alignment vertical="top"/>
    </xf>
    <xf numFmtId="14" fontId="4" fillId="0" borderId="4"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4" fillId="0" borderId="4" xfId="0" applyFont="1" applyBorder="1"/>
    <xf numFmtId="164" fontId="4" fillId="0" borderId="13" xfId="0" applyNumberFormat="1" applyFont="1" applyFill="1" applyBorder="1" applyAlignment="1">
      <alignment vertical="top"/>
    </xf>
    <xf numFmtId="1" fontId="4" fillId="0" borderId="3" xfId="0" applyNumberFormat="1" applyFont="1" applyFill="1" applyBorder="1" applyAlignment="1">
      <alignment vertical="top"/>
    </xf>
    <xf numFmtId="164" fontId="4" fillId="0" borderId="3" xfId="0" applyNumberFormat="1" applyFont="1" applyFill="1" applyBorder="1" applyAlignment="1">
      <alignment vertical="top"/>
    </xf>
    <xf numFmtId="0" fontId="4" fillId="0" borderId="0" xfId="0" applyFont="1" applyFill="1" applyBorder="1" applyAlignment="1">
      <alignment horizontal="center" vertical="top" wrapText="1"/>
    </xf>
    <xf numFmtId="0" fontId="4" fillId="0" borderId="2" xfId="0" applyFont="1" applyBorder="1" applyAlignment="1">
      <alignment vertical="center" wrapText="1"/>
    </xf>
    <xf numFmtId="1" fontId="4" fillId="0" borderId="2" xfId="0" applyNumberFormat="1" applyFont="1" applyBorder="1" applyAlignment="1">
      <alignment horizontal="center" vertical="center"/>
    </xf>
    <xf numFmtId="0" fontId="4" fillId="0" borderId="2" xfId="0" applyFont="1" applyBorder="1" applyAlignment="1">
      <alignment horizontal="center"/>
    </xf>
    <xf numFmtId="164" fontId="4" fillId="0" borderId="2" xfId="0" applyNumberFormat="1" applyFont="1" applyBorder="1" applyAlignment="1">
      <alignment horizontal="center"/>
    </xf>
    <xf numFmtId="0" fontId="6" fillId="0" borderId="2" xfId="0" applyFont="1" applyFill="1" applyBorder="1" applyAlignment="1">
      <alignment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164" fontId="4" fillId="0" borderId="2"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NumberFormat="1" applyFont="1" applyBorder="1" applyAlignment="1">
      <alignment horizontal="center" vertical="center"/>
    </xf>
    <xf numFmtId="49"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0" fontId="4" fillId="3" borderId="2" xfId="0" applyFont="1" applyFill="1" applyBorder="1" applyAlignment="1">
      <alignment vertical="center" wrapText="1"/>
    </xf>
    <xf numFmtId="0" fontId="4" fillId="3"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6" fillId="3" borderId="2" xfId="0" applyFont="1" applyFill="1" applyBorder="1" applyAlignment="1">
      <alignment vertical="top" wrapText="1"/>
    </xf>
    <xf numFmtId="0" fontId="4" fillId="0" borderId="0" xfId="0" applyFont="1" applyFill="1"/>
    <xf numFmtId="0" fontId="11" fillId="0" borderId="0" xfId="0" applyFont="1"/>
    <xf numFmtId="0" fontId="11" fillId="0" borderId="0" xfId="0" applyFont="1" applyAlignment="1">
      <alignment vertical="top" wrapText="1"/>
    </xf>
    <xf numFmtId="0" fontId="11" fillId="0" borderId="1" xfId="0" applyFont="1" applyBorder="1"/>
    <xf numFmtId="0" fontId="11" fillId="0" borderId="1"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center"/>
    </xf>
    <xf numFmtId="0" fontId="3" fillId="0" borderId="0" xfId="0" applyFont="1"/>
    <xf numFmtId="0" fontId="3" fillId="0" borderId="0" xfId="0" applyFont="1" applyFill="1"/>
    <xf numFmtId="0" fontId="3" fillId="0" borderId="0" xfId="0" applyFont="1" applyAlignment="1">
      <alignment horizontal="center" vertical="center" wrapText="1"/>
    </xf>
    <xf numFmtId="0" fontId="3" fillId="0" borderId="2" xfId="0" applyFont="1" applyBorder="1" applyAlignment="1">
      <alignment horizontal="center" vertical="top" wrapText="1"/>
    </xf>
    <xf numFmtId="0" fontId="3" fillId="0" borderId="2" xfId="0" applyFont="1" applyBorder="1" applyAlignment="1">
      <alignment horizontal="center" vertical="center" wrapText="1"/>
    </xf>
    <xf numFmtId="0" fontId="3" fillId="0" borderId="16" xfId="0" applyFont="1" applyFill="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Alignment="1">
      <alignment horizontal="center"/>
    </xf>
    <xf numFmtId="0" fontId="11" fillId="0" borderId="16" xfId="0" applyFont="1" applyFill="1" applyBorder="1" applyAlignment="1">
      <alignment vertical="center" wrapText="1"/>
    </xf>
    <xf numFmtId="49" fontId="11" fillId="3" borderId="16" xfId="0" applyNumberFormat="1" applyFont="1" applyFill="1" applyBorder="1" applyAlignment="1">
      <alignment vertical="center"/>
    </xf>
    <xf numFmtId="0" fontId="11" fillId="3" borderId="16" xfId="0" applyFont="1" applyFill="1" applyBorder="1" applyAlignment="1">
      <alignment vertical="center" wrapText="1"/>
    </xf>
    <xf numFmtId="49" fontId="11" fillId="3" borderId="16" xfId="0" applyNumberFormat="1" applyFont="1" applyFill="1" applyBorder="1" applyAlignment="1">
      <alignment horizontal="center" vertical="center" wrapText="1"/>
    </xf>
    <xf numFmtId="164" fontId="11" fillId="3" borderId="16" xfId="0" applyNumberFormat="1" applyFont="1" applyFill="1" applyBorder="1" applyAlignment="1">
      <alignment horizontal="center" vertical="center"/>
    </xf>
    <xf numFmtId="0" fontId="16" fillId="0" borderId="16" xfId="0" applyFont="1" applyFill="1" applyBorder="1" applyAlignment="1">
      <alignment vertical="center" wrapText="1"/>
    </xf>
    <xf numFmtId="1" fontId="3" fillId="3" borderId="16" xfId="0" applyNumberFormat="1" applyFont="1" applyFill="1" applyBorder="1" applyAlignment="1">
      <alignment vertical="center"/>
    </xf>
    <xf numFmtId="0" fontId="3" fillId="3" borderId="16" xfId="0" applyFont="1" applyFill="1" applyBorder="1" applyAlignment="1">
      <alignment vertical="top" wrapText="1"/>
    </xf>
    <xf numFmtId="49" fontId="3" fillId="3" borderId="16" xfId="0" applyNumberFormat="1" applyFont="1" applyFill="1" applyBorder="1" applyAlignment="1">
      <alignment vertical="top"/>
    </xf>
    <xf numFmtId="49" fontId="3" fillId="3" borderId="17" xfId="0" applyNumberFormat="1" applyFont="1" applyFill="1" applyBorder="1" applyAlignment="1">
      <alignment horizontal="center" vertical="center" wrapText="1"/>
    </xf>
    <xf numFmtId="49" fontId="3" fillId="3" borderId="16" xfId="0" applyNumberFormat="1" applyFont="1" applyFill="1" applyBorder="1" applyAlignment="1">
      <alignment horizontal="center" vertical="center" wrapText="1"/>
    </xf>
    <xf numFmtId="0" fontId="3" fillId="0" borderId="11" xfId="0" applyNumberFormat="1" applyFont="1" applyBorder="1" applyAlignment="1">
      <alignment horizontal="left" vertical="center"/>
    </xf>
    <xf numFmtId="0" fontId="3" fillId="0" borderId="16" xfId="0" applyNumberFormat="1" applyFont="1" applyBorder="1" applyAlignment="1">
      <alignment vertical="top" wrapText="1"/>
    </xf>
    <xf numFmtId="0" fontId="3" fillId="0" borderId="5" xfId="0" applyFont="1" applyBorder="1" applyAlignment="1">
      <alignment horizontal="left" vertical="top" wrapText="1"/>
    </xf>
    <xf numFmtId="0" fontId="3" fillId="0" borderId="16" xfId="0" applyNumberFormat="1" applyFont="1" applyFill="1" applyBorder="1" applyAlignment="1" applyProtection="1">
      <alignment vertical="top" wrapText="1" shrinkToFit="1"/>
      <protection locked="0"/>
    </xf>
    <xf numFmtId="0" fontId="3" fillId="0" borderId="16" xfId="0" applyNumberFormat="1" applyFont="1" applyFill="1" applyBorder="1" applyAlignment="1" applyProtection="1">
      <alignment horizontal="left" vertical="top" wrapText="1" shrinkToFit="1"/>
      <protection locked="0"/>
    </xf>
    <xf numFmtId="49" fontId="3" fillId="0" borderId="17"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164" fontId="3" fillId="0" borderId="16" xfId="0" applyNumberFormat="1" applyFont="1" applyBorder="1" applyAlignment="1">
      <alignment horizontal="center" vertical="center"/>
    </xf>
    <xf numFmtId="0" fontId="3" fillId="0" borderId="16" xfId="0" applyFont="1" applyFill="1" applyBorder="1" applyAlignment="1">
      <alignment vertical="center" wrapText="1"/>
    </xf>
    <xf numFmtId="0" fontId="3" fillId="0" borderId="0" xfId="0" applyFont="1" applyBorder="1" applyAlignment="1">
      <alignment horizontal="left" vertical="top" wrapText="1"/>
    </xf>
    <xf numFmtId="0" fontId="3" fillId="0" borderId="11" xfId="0" applyNumberFormat="1" applyFont="1" applyBorder="1" applyAlignment="1">
      <alignment vertical="top" wrapText="1"/>
    </xf>
    <xf numFmtId="0" fontId="3" fillId="0" borderId="16" xfId="0" applyFont="1" applyBorder="1" applyAlignment="1">
      <alignment vertical="top" wrapText="1"/>
    </xf>
    <xf numFmtId="0" fontId="3" fillId="0" borderId="11" xfId="0" applyFont="1" applyBorder="1" applyAlignment="1">
      <alignment vertical="top" wrapText="1"/>
    </xf>
    <xf numFmtId="164" fontId="3" fillId="0" borderId="16" xfId="0" applyNumberFormat="1" applyFont="1" applyBorder="1" applyAlignment="1">
      <alignment horizontal="center" vertical="center" wrapText="1"/>
    </xf>
    <xf numFmtId="0" fontId="3" fillId="0" borderId="16" xfId="0" applyFont="1" applyBorder="1" applyAlignment="1">
      <alignment vertical="top"/>
    </xf>
    <xf numFmtId="1" fontId="3" fillId="0" borderId="11" xfId="0" applyNumberFormat="1" applyFont="1" applyBorder="1" applyAlignment="1">
      <alignment horizontal="left" vertical="center"/>
    </xf>
    <xf numFmtId="49" fontId="3" fillId="3" borderId="11" xfId="0" applyNumberFormat="1" applyFont="1" applyFill="1" applyBorder="1" applyAlignment="1">
      <alignment vertical="center"/>
    </xf>
    <xf numFmtId="0" fontId="3" fillId="0" borderId="18" xfId="0" applyFont="1" applyBorder="1" applyAlignment="1">
      <alignment vertical="top"/>
    </xf>
    <xf numFmtId="49" fontId="3" fillId="0" borderId="16" xfId="0" applyNumberFormat="1" applyFont="1" applyBorder="1" applyAlignment="1">
      <alignment vertical="top"/>
    </xf>
    <xf numFmtId="0" fontId="3" fillId="3" borderId="11" xfId="0" applyNumberFormat="1" applyFont="1" applyFill="1" applyBorder="1" applyAlignment="1">
      <alignment horizontal="left" vertical="center"/>
    </xf>
    <xf numFmtId="49" fontId="3" fillId="3" borderId="18" xfId="0" applyNumberFormat="1" applyFont="1" applyFill="1" applyBorder="1" applyAlignment="1">
      <alignment vertical="top"/>
    </xf>
    <xf numFmtId="0" fontId="3" fillId="2" borderId="16" xfId="0" applyFont="1" applyFill="1" applyBorder="1" applyAlignment="1">
      <alignment vertical="top" wrapText="1"/>
    </xf>
    <xf numFmtId="0" fontId="3" fillId="2" borderId="16" xfId="0" applyFont="1" applyFill="1" applyBorder="1" applyAlignment="1">
      <alignment vertical="top"/>
    </xf>
    <xf numFmtId="0" fontId="3" fillId="2" borderId="11" xfId="0" applyFont="1" applyFill="1" applyBorder="1" applyAlignment="1">
      <alignment vertical="top" wrapText="1"/>
    </xf>
    <xf numFmtId="0" fontId="17" fillId="0" borderId="16" xfId="0" applyNumberFormat="1" applyFont="1" applyFill="1" applyBorder="1" applyAlignment="1" applyProtection="1">
      <alignment vertical="top" wrapText="1" shrinkToFit="1"/>
      <protection locked="0"/>
    </xf>
    <xf numFmtId="0" fontId="18" fillId="2" borderId="16" xfId="0" applyNumberFormat="1" applyFont="1" applyFill="1" applyBorder="1" applyAlignment="1" applyProtection="1">
      <alignment vertical="top" wrapText="1" shrinkToFit="1"/>
      <protection locked="0"/>
    </xf>
    <xf numFmtId="0" fontId="17" fillId="2" borderId="16" xfId="0" applyNumberFormat="1" applyFont="1" applyFill="1" applyBorder="1" applyAlignment="1" applyProtection="1">
      <alignment vertical="top" wrapText="1" shrinkToFit="1"/>
      <protection locked="0"/>
    </xf>
    <xf numFmtId="0" fontId="3" fillId="2" borderId="16" xfId="0" applyNumberFormat="1" applyFont="1" applyFill="1" applyBorder="1" applyAlignment="1" applyProtection="1">
      <alignment horizontal="left" vertical="top" wrapText="1" shrinkToFit="1"/>
      <protection locked="0"/>
    </xf>
    <xf numFmtId="0" fontId="17" fillId="0" borderId="16" xfId="0" applyNumberFormat="1" applyFont="1" applyFill="1" applyBorder="1" applyAlignment="1" applyProtection="1">
      <alignment horizontal="left" vertical="top" wrapText="1" shrinkToFit="1"/>
      <protection locked="0"/>
    </xf>
    <xf numFmtId="0" fontId="17" fillId="5" borderId="17" xfId="0" applyNumberFormat="1" applyFont="1" applyFill="1" applyBorder="1" applyAlignment="1" applyProtection="1">
      <alignment horizontal="center" vertical="center" wrapText="1" shrinkToFit="1"/>
      <protection locked="0"/>
    </xf>
    <xf numFmtId="0" fontId="3" fillId="0" borderId="11" xfId="0" applyNumberFormat="1" applyFont="1" applyFill="1" applyBorder="1" applyAlignment="1">
      <alignment horizontal="left" vertical="center"/>
    </xf>
    <xf numFmtId="0" fontId="3" fillId="0" borderId="16" xfId="0" applyFont="1" applyFill="1" applyBorder="1" applyAlignment="1">
      <alignment vertical="top" wrapText="1"/>
    </xf>
    <xf numFmtId="49" fontId="3" fillId="0" borderId="16" xfId="0" applyNumberFormat="1" applyFont="1" applyFill="1" applyBorder="1" applyAlignment="1">
      <alignment vertical="top"/>
    </xf>
    <xf numFmtId="49" fontId="3" fillId="0" borderId="11" xfId="0" applyNumberFormat="1" applyFont="1" applyFill="1" applyBorder="1" applyAlignment="1">
      <alignment vertical="top"/>
    </xf>
    <xf numFmtId="49" fontId="3" fillId="0" borderId="16" xfId="0" applyNumberFormat="1" applyFont="1" applyBorder="1" applyAlignment="1">
      <alignment vertical="top" wrapText="1"/>
    </xf>
    <xf numFmtId="49" fontId="3" fillId="0" borderId="17"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164" fontId="3" fillId="0" borderId="16" xfId="0" applyNumberFormat="1" applyFont="1" applyFill="1" applyBorder="1" applyAlignment="1">
      <alignment horizontal="center" vertical="center" wrapText="1"/>
    </xf>
    <xf numFmtId="164" fontId="3" fillId="0" borderId="16" xfId="0" applyNumberFormat="1" applyFont="1" applyFill="1" applyBorder="1" applyAlignment="1">
      <alignment horizontal="center" vertical="center"/>
    </xf>
    <xf numFmtId="166" fontId="3" fillId="0" borderId="19" xfId="0" applyNumberFormat="1" applyFont="1" applyBorder="1" applyAlignment="1">
      <alignment vertical="top" wrapText="1"/>
    </xf>
    <xf numFmtId="49" fontId="3" fillId="0" borderId="19" xfId="0" applyNumberFormat="1" applyFont="1" applyBorder="1" applyAlignment="1">
      <alignment vertical="top"/>
    </xf>
    <xf numFmtId="49" fontId="3" fillId="0" borderId="19" xfId="0" applyNumberFormat="1" applyFont="1" applyBorder="1" applyAlignment="1">
      <alignment vertical="top" wrapText="1"/>
    </xf>
    <xf numFmtId="2" fontId="3" fillId="0" borderId="16" xfId="0" applyNumberFormat="1" applyFont="1" applyBorder="1" applyAlignment="1">
      <alignment horizontal="center" vertical="center" wrapText="1"/>
    </xf>
    <xf numFmtId="2" fontId="3" fillId="3" borderId="16" xfId="0" applyNumberFormat="1" applyFont="1" applyFill="1" applyBorder="1" applyAlignment="1">
      <alignment horizontal="center" vertical="center"/>
    </xf>
    <xf numFmtId="0" fontId="3" fillId="0" borderId="17" xfId="0" applyFont="1" applyBorder="1" applyAlignment="1">
      <alignment horizontal="center" vertical="center" wrapText="1"/>
    </xf>
    <xf numFmtId="2" fontId="3" fillId="0" borderId="16" xfId="0" applyNumberFormat="1" applyFont="1" applyBorder="1" applyAlignment="1">
      <alignment horizontal="center" vertical="center"/>
    </xf>
    <xf numFmtId="0" fontId="16" fillId="0" borderId="3" xfId="0" applyFont="1" applyFill="1" applyBorder="1" applyAlignment="1">
      <alignment vertical="center" wrapText="1"/>
    </xf>
    <xf numFmtId="0" fontId="3" fillId="3" borderId="20" xfId="0" applyNumberFormat="1" applyFont="1" applyFill="1" applyBorder="1" applyAlignment="1">
      <alignment horizontal="left" vertical="center"/>
    </xf>
    <xf numFmtId="49" fontId="3" fillId="3" borderId="13"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2" fontId="3" fillId="3" borderId="3" xfId="0" applyNumberFormat="1" applyFont="1" applyFill="1" applyBorder="1" applyAlignment="1">
      <alignment horizontal="center" vertical="center"/>
    </xf>
    <xf numFmtId="164" fontId="11" fillId="3" borderId="3" xfId="0" applyNumberFormat="1" applyFont="1" applyFill="1" applyBorder="1" applyAlignment="1">
      <alignment horizontal="center" vertical="center"/>
    </xf>
    <xf numFmtId="0" fontId="3" fillId="0" borderId="2" xfId="0" applyFont="1" applyFill="1" applyBorder="1" applyAlignment="1">
      <alignment vertical="center" wrapText="1"/>
    </xf>
    <xf numFmtId="0" fontId="3" fillId="0" borderId="8" xfId="0" applyNumberFormat="1" applyFont="1" applyBorder="1" applyAlignment="1">
      <alignment horizontal="left" vertical="center"/>
    </xf>
    <xf numFmtId="0" fontId="3" fillId="0" borderId="7" xfId="0" applyFont="1" applyBorder="1" applyAlignment="1">
      <alignment horizontal="center" vertical="center" wrapText="1"/>
    </xf>
    <xf numFmtId="2" fontId="3"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49" fontId="3" fillId="0" borderId="7"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16" fillId="0" borderId="2" xfId="0" applyFont="1" applyFill="1" applyBorder="1" applyAlignment="1">
      <alignment vertical="center" wrapText="1"/>
    </xf>
    <xf numFmtId="0" fontId="3" fillId="3" borderId="8" xfId="0" applyNumberFormat="1" applyFont="1" applyFill="1" applyBorder="1" applyAlignment="1">
      <alignment horizontal="left" vertical="center"/>
    </xf>
    <xf numFmtId="49" fontId="3" fillId="3" borderId="7"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2" fontId="3" fillId="3" borderId="2" xfId="0" applyNumberFormat="1" applyFont="1" applyFill="1" applyBorder="1" applyAlignment="1">
      <alignment horizontal="center" vertical="center"/>
    </xf>
    <xf numFmtId="164" fontId="11" fillId="3" borderId="2"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0" fontId="11" fillId="0" borderId="2" xfId="0" applyFont="1" applyFill="1" applyBorder="1" applyAlignment="1">
      <alignment vertical="center" wrapText="1"/>
    </xf>
    <xf numFmtId="1" fontId="3" fillId="0" borderId="8" xfId="0" applyNumberFormat="1" applyFont="1" applyBorder="1" applyAlignment="1">
      <alignment horizontal="left" vertical="center"/>
    </xf>
    <xf numFmtId="2" fontId="3" fillId="0" borderId="2" xfId="0" applyNumberFormat="1" applyFont="1" applyBorder="1" applyAlignment="1">
      <alignment horizontal="center" vertical="center" wrapText="1"/>
    </xf>
    <xf numFmtId="0" fontId="18" fillId="0" borderId="16" xfId="0" applyFont="1" applyBorder="1" applyAlignment="1">
      <alignment vertical="top" wrapText="1"/>
    </xf>
    <xf numFmtId="14" fontId="3" fillId="0" borderId="16" xfId="0" applyNumberFormat="1" applyFont="1" applyFill="1" applyBorder="1" applyAlignment="1">
      <alignment vertical="top" wrapText="1"/>
    </xf>
    <xf numFmtId="0" fontId="3" fillId="0" borderId="8" xfId="0" applyNumberFormat="1" applyFont="1" applyFill="1" applyBorder="1" applyAlignment="1">
      <alignment horizontal="left" vertical="center"/>
    </xf>
    <xf numFmtId="0" fontId="3" fillId="0" borderId="16" xfId="0" applyNumberFormat="1" applyFont="1" applyFill="1" applyBorder="1" applyAlignment="1">
      <alignment vertical="top" wrapText="1"/>
    </xf>
    <xf numFmtId="0" fontId="2" fillId="0" borderId="0" xfId="0" applyFont="1" applyFill="1"/>
    <xf numFmtId="0" fontId="28" fillId="0" borderId="1" xfId="0" applyFont="1" applyFill="1" applyBorder="1" applyAlignment="1">
      <alignment horizontal="left" wrapText="1"/>
    </xf>
    <xf numFmtId="0" fontId="28" fillId="0" borderId="1" xfId="0" applyFont="1" applyFill="1" applyBorder="1" applyAlignment="1">
      <alignment horizontal="center" wrapText="1"/>
    </xf>
    <xf numFmtId="0" fontId="28" fillId="0" borderId="1" xfId="0" applyFont="1" applyFill="1" applyBorder="1" applyAlignment="1">
      <alignment wrapText="1"/>
    </xf>
    <xf numFmtId="49" fontId="28" fillId="0" borderId="1" xfId="0" applyNumberFormat="1" applyFont="1" applyFill="1" applyBorder="1" applyAlignment="1">
      <alignment horizontal="center" wrapText="1"/>
    </xf>
    <xf numFmtId="0" fontId="28" fillId="0" borderId="0" xfId="0" applyFont="1" applyFill="1" applyBorder="1" applyAlignment="1">
      <alignment horizontal="center" wrapText="1"/>
    </xf>
    <xf numFmtId="0" fontId="28" fillId="0" borderId="0" xfId="0" applyFont="1" applyFill="1" applyBorder="1" applyAlignment="1">
      <alignment horizontal="right" wrapText="1"/>
    </xf>
    <xf numFmtId="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2" xfId="0" applyFont="1" applyFill="1" applyBorder="1" applyAlignment="1">
      <alignment horizontal="center" vertical="center"/>
    </xf>
    <xf numFmtId="49" fontId="2" fillId="0" borderId="2"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2" xfId="0" applyFont="1" applyFill="1" applyBorder="1" applyAlignment="1">
      <alignment horizontal="center"/>
    </xf>
    <xf numFmtId="0" fontId="2" fillId="0" borderId="0" xfId="0" applyFont="1" applyFill="1" applyAlignment="1">
      <alignment horizontal="center"/>
    </xf>
    <xf numFmtId="0" fontId="2" fillId="0" borderId="8"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right" vertical="center" wrapText="1"/>
    </xf>
    <xf numFmtId="0" fontId="2" fillId="0" borderId="2" xfId="0" applyFont="1" applyFill="1" applyBorder="1"/>
    <xf numFmtId="167" fontId="28" fillId="0" borderId="2" xfId="2" applyNumberFormat="1" applyFont="1" applyFill="1" applyBorder="1" applyAlignment="1" applyProtection="1">
      <alignment horizontal="left" vertical="center" wrapText="1"/>
    </xf>
    <xf numFmtId="0" fontId="5" fillId="0" borderId="2" xfId="2" applyNumberFormat="1" applyFont="1" applyFill="1" applyBorder="1" applyAlignment="1" applyProtection="1">
      <alignment horizontal="center" vertical="center" wrapText="1"/>
    </xf>
    <xf numFmtId="167" fontId="5" fillId="0" borderId="2" xfId="2" applyNumberFormat="1" applyFont="1" applyFill="1" applyBorder="1" applyAlignment="1" applyProtection="1">
      <alignment horizontal="center" vertical="center" wrapText="1" shrinkToFit="1"/>
      <protection locked="0"/>
    </xf>
    <xf numFmtId="49" fontId="5" fillId="0" borderId="2" xfId="2" applyNumberFormat="1" applyFont="1" applyFill="1" applyBorder="1" applyAlignment="1" applyProtection="1">
      <alignment horizontal="center" vertical="center" wrapText="1" shrinkToFit="1"/>
      <protection locked="0"/>
    </xf>
    <xf numFmtId="167" fontId="5" fillId="0" borderId="0" xfId="2" applyNumberFormat="1" applyFont="1" applyFill="1"/>
    <xf numFmtId="0" fontId="29" fillId="0" borderId="2" xfId="0" applyFont="1" applyFill="1" applyBorder="1" applyAlignment="1">
      <alignment horizontal="left" vertical="center" wrapText="1"/>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shrinkToFit="1"/>
      <protection locked="0"/>
    </xf>
    <xf numFmtId="49" fontId="5" fillId="0" borderId="2" xfId="0" applyNumberFormat="1" applyFont="1" applyFill="1" applyBorder="1" applyAlignment="1" applyProtection="1">
      <alignment horizontal="center" vertical="center" wrapText="1" shrinkToFit="1"/>
      <protection locked="0"/>
    </xf>
    <xf numFmtId="0" fontId="30" fillId="0" borderId="5" xfId="0" applyFont="1" applyFill="1" applyBorder="1" applyAlignment="1">
      <alignment horizontal="left" vertical="center" wrapText="1"/>
    </xf>
    <xf numFmtId="0" fontId="5" fillId="0" borderId="5"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shrinkToFit="1"/>
      <protection locked="0"/>
    </xf>
    <xf numFmtId="0" fontId="2" fillId="0" borderId="2" xfId="0" applyNumberFormat="1" applyFont="1" applyFill="1" applyBorder="1" applyAlignment="1" applyProtection="1">
      <alignment vertical="center" wrapText="1" shrinkToFit="1"/>
      <protection locked="0"/>
    </xf>
    <xf numFmtId="49" fontId="2" fillId="0" borderId="2" xfId="0" applyNumberFormat="1" applyFont="1" applyFill="1" applyBorder="1" applyAlignment="1" applyProtection="1">
      <alignment horizontal="left" vertical="center" wrapText="1" shrinkToFit="1"/>
      <protection locked="0"/>
    </xf>
    <xf numFmtId="167" fontId="5" fillId="0" borderId="2" xfId="2" applyNumberFormat="1" applyFont="1" applyFill="1" applyBorder="1" applyAlignment="1" applyProtection="1">
      <alignment horizontal="right" vertical="center" wrapText="1" shrinkToFit="1"/>
      <protection locked="0"/>
    </xf>
    <xf numFmtId="0" fontId="2" fillId="0" borderId="2" xfId="0" applyFont="1" applyFill="1" applyBorder="1" applyAlignment="1">
      <alignment horizontal="left" vertical="center" wrapText="1"/>
    </xf>
    <xf numFmtId="1"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left" vertical="top" wrapText="1"/>
    </xf>
    <xf numFmtId="0" fontId="2" fillId="0" borderId="2" xfId="0" applyNumberFormat="1" applyFont="1" applyFill="1" applyBorder="1" applyAlignment="1" applyProtection="1">
      <alignment horizontal="left" vertical="top" wrapText="1" shrinkToFit="1"/>
      <protection locked="0"/>
    </xf>
    <xf numFmtId="0" fontId="31" fillId="0" borderId="2" xfId="0" applyNumberFormat="1" applyFont="1" applyFill="1" applyBorder="1" applyAlignment="1" applyProtection="1">
      <alignment horizontal="left" vertical="center" wrapText="1" shrinkToFit="1"/>
      <protection locked="0"/>
    </xf>
    <xf numFmtId="0" fontId="2" fillId="0" borderId="5" xfId="0" applyNumberFormat="1" applyFont="1" applyFill="1" applyBorder="1" applyAlignment="1" applyProtection="1">
      <alignment vertical="center" wrapText="1" shrinkToFit="1"/>
      <protection locked="0"/>
    </xf>
    <xf numFmtId="0" fontId="2" fillId="0" borderId="5" xfId="0" applyNumberFormat="1" applyFont="1" applyFill="1" applyBorder="1" applyAlignment="1" applyProtection="1">
      <alignment horizontal="left" vertical="center" wrapText="1" shrinkToFit="1"/>
      <protection locked="0"/>
    </xf>
    <xf numFmtId="0" fontId="2" fillId="0" borderId="5" xfId="0" applyNumberFormat="1" applyFont="1" applyFill="1" applyBorder="1" applyAlignment="1" applyProtection="1">
      <alignment horizontal="center" vertical="center" wrapText="1" shrinkToFit="1"/>
      <protection locked="0"/>
    </xf>
    <xf numFmtId="49" fontId="2" fillId="0" borderId="5" xfId="0" applyNumberFormat="1" applyFont="1" applyFill="1" applyBorder="1" applyAlignment="1" applyProtection="1">
      <alignment horizontal="center" vertical="center" wrapText="1" shrinkToFit="1"/>
      <protection locked="0"/>
    </xf>
    <xf numFmtId="49" fontId="2" fillId="0" borderId="21" xfId="0" applyNumberFormat="1" applyFont="1" applyFill="1" applyBorder="1" applyAlignment="1" applyProtection="1">
      <alignment horizontal="center" vertical="center" wrapText="1" shrinkToFit="1"/>
      <protection locked="0"/>
    </xf>
    <xf numFmtId="167" fontId="2" fillId="0" borderId="5" xfId="2" applyNumberFormat="1" applyFont="1" applyFill="1" applyBorder="1" applyAlignment="1" applyProtection="1">
      <alignment horizontal="center" vertical="center" wrapText="1" shrinkToFit="1"/>
      <protection locked="0"/>
    </xf>
    <xf numFmtId="0" fontId="2" fillId="0" borderId="3" xfId="0" applyNumberFormat="1" applyFont="1" applyFill="1" applyBorder="1" applyAlignment="1" applyProtection="1">
      <alignmen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center" vertical="center" wrapText="1" shrinkToFit="1"/>
      <protection locked="0"/>
    </xf>
    <xf numFmtId="49" fontId="2" fillId="0" borderId="3" xfId="0" applyNumberFormat="1" applyFont="1" applyFill="1" applyBorder="1" applyAlignment="1" applyProtection="1">
      <alignment horizontal="center" vertical="center" wrapText="1" shrinkToFit="1"/>
      <protection locked="0"/>
    </xf>
    <xf numFmtId="49" fontId="2" fillId="0" borderId="13" xfId="0" applyNumberFormat="1" applyFont="1" applyFill="1" applyBorder="1" applyAlignment="1" applyProtection="1">
      <alignment horizontal="center" vertical="center" wrapText="1" shrinkToFit="1"/>
      <protection locked="0"/>
    </xf>
    <xf numFmtId="167" fontId="2" fillId="0" borderId="3" xfId="2" applyNumberFormat="1" applyFont="1" applyFill="1" applyBorder="1" applyAlignment="1" applyProtection="1">
      <alignment horizontal="center" vertical="center" wrapText="1" shrinkToFit="1"/>
      <protection locked="0"/>
    </xf>
    <xf numFmtId="167" fontId="2" fillId="0" borderId="3" xfId="2" applyNumberFormat="1" applyFont="1" applyFill="1" applyBorder="1" applyAlignment="1" applyProtection="1">
      <alignment vertical="center" wrapText="1" shrinkToFit="1"/>
      <protection locked="0"/>
    </xf>
    <xf numFmtId="0" fontId="2" fillId="0" borderId="4" xfId="0" applyNumberFormat="1" applyFont="1" applyFill="1" applyBorder="1" applyAlignment="1" applyProtection="1">
      <alignment vertical="center" wrapText="1" shrinkToFit="1"/>
      <protection locked="0"/>
    </xf>
    <xf numFmtId="0" fontId="2" fillId="0" borderId="4" xfId="0" applyNumberFormat="1" applyFont="1" applyFill="1" applyBorder="1" applyAlignment="1" applyProtection="1">
      <alignment horizontal="center" vertical="center" wrapText="1" shrinkToFit="1"/>
      <protection locked="0"/>
    </xf>
    <xf numFmtId="0" fontId="2" fillId="0" borderId="2" xfId="0" applyFont="1" applyFill="1" applyBorder="1" applyAlignment="1" applyProtection="1">
      <alignment vertical="center" wrapText="1" shrinkToFit="1"/>
      <protection locked="0"/>
    </xf>
    <xf numFmtId="49" fontId="2" fillId="0" borderId="5" xfId="0" applyNumberFormat="1" applyFont="1" applyFill="1" applyBorder="1" applyAlignment="1" applyProtection="1">
      <alignment vertical="center" wrapText="1" shrinkToFit="1"/>
      <protection locked="0"/>
    </xf>
    <xf numFmtId="0" fontId="5" fillId="0" borderId="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vertical="top" wrapText="1" shrinkToFit="1"/>
      <protection locked="0"/>
    </xf>
    <xf numFmtId="0" fontId="2" fillId="0" borderId="4" xfId="0" applyNumberFormat="1" applyFont="1" applyFill="1" applyBorder="1" applyAlignment="1" applyProtection="1">
      <alignment wrapText="1" shrinkToFit="1"/>
      <protection locked="0"/>
    </xf>
    <xf numFmtId="49" fontId="2" fillId="0" borderId="4" xfId="0" applyNumberFormat="1" applyFont="1" applyFill="1" applyBorder="1" applyAlignment="1" applyProtection="1">
      <alignment horizontal="center" vertical="center" wrapText="1" shrinkToFit="1"/>
      <protection locked="0"/>
    </xf>
    <xf numFmtId="49" fontId="2" fillId="0" borderId="4" xfId="0" applyNumberFormat="1" applyFont="1" applyFill="1" applyBorder="1" applyAlignment="1" applyProtection="1">
      <alignment vertical="center" wrapText="1" shrinkToFit="1"/>
      <protection locked="0"/>
    </xf>
    <xf numFmtId="167" fontId="2" fillId="0" borderId="4" xfId="2" applyNumberFormat="1" applyFont="1" applyFill="1" applyBorder="1" applyAlignment="1" applyProtection="1">
      <alignment horizontal="center" vertical="center" wrapText="1" shrinkToFit="1"/>
      <protection locked="0"/>
    </xf>
    <xf numFmtId="0" fontId="5"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vertical="top" wrapText="1" shrinkToFit="1"/>
      <protection locked="0"/>
    </xf>
    <xf numFmtId="49" fontId="2" fillId="0" borderId="3" xfId="0" applyNumberFormat="1" applyFont="1" applyFill="1" applyBorder="1" applyAlignment="1" applyProtection="1">
      <alignment vertical="center" wrapText="1" shrinkToFit="1"/>
      <protection locked="0"/>
    </xf>
    <xf numFmtId="0" fontId="2" fillId="0" borderId="5" xfId="0" applyFont="1" applyFill="1" applyBorder="1" applyAlignment="1" applyProtection="1">
      <alignment vertical="center" wrapText="1" shrinkToFit="1"/>
      <protection locked="0"/>
    </xf>
    <xf numFmtId="0" fontId="2" fillId="0" borderId="4" xfId="0" applyFont="1" applyFill="1" applyBorder="1" applyAlignment="1" applyProtection="1">
      <alignment vertical="center" wrapText="1" shrinkToFit="1"/>
      <protection locked="0"/>
    </xf>
    <xf numFmtId="0" fontId="2" fillId="0" borderId="23" xfId="0" applyFont="1" applyFill="1" applyBorder="1" applyAlignment="1" applyProtection="1">
      <alignment vertical="center" wrapText="1" shrinkToFit="1"/>
      <protection locked="0"/>
    </xf>
    <xf numFmtId="0" fontId="2" fillId="0" borderId="6" xfId="0" applyFont="1" applyFill="1" applyBorder="1" applyAlignment="1" applyProtection="1">
      <alignment vertical="center" wrapText="1" shrinkToFit="1"/>
      <protection locked="0"/>
    </xf>
    <xf numFmtId="0" fontId="2" fillId="0" borderId="20" xfId="0" applyFont="1" applyFill="1" applyBorder="1" applyAlignment="1" applyProtection="1">
      <alignment vertical="center" wrapText="1" shrinkToFit="1"/>
      <protection locked="0"/>
    </xf>
    <xf numFmtId="49" fontId="2" fillId="0" borderId="2" xfId="0" applyNumberFormat="1" applyFont="1" applyFill="1" applyBorder="1" applyAlignment="1" applyProtection="1">
      <alignment horizontal="center" vertical="center" wrapText="1" shrinkToFit="1"/>
      <protection locked="0"/>
    </xf>
    <xf numFmtId="167" fontId="2" fillId="0" borderId="2" xfId="2" applyNumberFormat="1" applyFont="1" applyFill="1" applyBorder="1" applyAlignment="1" applyProtection="1">
      <alignment horizontal="left" vertical="center" wrapText="1" shrinkToFit="1"/>
      <protection locked="0"/>
    </xf>
    <xf numFmtId="167" fontId="2" fillId="0" borderId="2" xfId="2" applyNumberFormat="1" applyFont="1" applyFill="1" applyBorder="1" applyAlignment="1" applyProtection="1">
      <alignment horizontal="center" vertical="center" wrapText="1" shrinkToFit="1"/>
      <protection locked="0"/>
    </xf>
    <xf numFmtId="0" fontId="2" fillId="0" borderId="5" xfId="0" applyNumberFormat="1" applyFont="1" applyFill="1" applyBorder="1" applyAlignment="1">
      <alignment vertical="top" wrapText="1"/>
    </xf>
    <xf numFmtId="0" fontId="31" fillId="0" borderId="2" xfId="0" applyNumberFormat="1" applyFont="1" applyFill="1" applyBorder="1" applyAlignment="1">
      <alignment horizontal="left" vertical="center" wrapText="1"/>
    </xf>
    <xf numFmtId="0" fontId="2" fillId="0" borderId="4" xfId="0" applyNumberFormat="1" applyFont="1" applyFill="1" applyBorder="1" applyAlignment="1">
      <alignment vertical="top" wrapText="1"/>
    </xf>
    <xf numFmtId="0" fontId="2" fillId="0" borderId="3" xfId="0" applyNumberFormat="1" applyFont="1" applyFill="1" applyBorder="1" applyAlignment="1">
      <alignment vertical="top" wrapText="1"/>
    </xf>
    <xf numFmtId="0" fontId="2" fillId="0" borderId="23" xfId="0" applyNumberFormat="1" applyFont="1" applyFill="1" applyBorder="1" applyAlignment="1" applyProtection="1">
      <alignment horizontal="left" vertical="center" wrapText="1" shrinkToFit="1"/>
      <protection locked="0"/>
    </xf>
    <xf numFmtId="0" fontId="2" fillId="0" borderId="23" xfId="0" applyNumberFormat="1" applyFont="1" applyFill="1" applyBorder="1" applyAlignment="1" applyProtection="1">
      <alignment vertical="center" wrapText="1" shrinkToFit="1"/>
      <protection locked="0"/>
    </xf>
    <xf numFmtId="0" fontId="2" fillId="0" borderId="4" xfId="0" applyNumberFormat="1" applyFont="1" applyFill="1" applyBorder="1" applyAlignment="1" applyProtection="1">
      <alignment horizontal="left" vertical="center" wrapText="1" shrinkToFit="1"/>
      <protection locked="0"/>
    </xf>
    <xf numFmtId="0" fontId="2" fillId="0" borderId="4" xfId="0" applyFont="1" applyFill="1" applyBorder="1" applyAlignment="1" applyProtection="1">
      <alignment horizontal="left" vertical="center" wrapText="1" shrinkToFit="1"/>
      <protection locked="0"/>
    </xf>
    <xf numFmtId="0" fontId="2" fillId="0" borderId="5" xfId="0" applyNumberFormat="1" applyFont="1" applyFill="1" applyBorder="1" applyAlignment="1">
      <alignment vertical="center" wrapText="1"/>
    </xf>
    <xf numFmtId="49" fontId="5" fillId="0" borderId="4"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167" fontId="2" fillId="0" borderId="22" xfId="2" applyNumberFormat="1" applyFont="1" applyFill="1" applyBorder="1" applyAlignment="1" applyProtection="1">
      <alignment horizontal="center" vertical="center" wrapText="1" shrinkToFit="1"/>
      <protection locked="0"/>
    </xf>
    <xf numFmtId="167" fontId="2" fillId="0" borderId="4" xfId="2" applyNumberFormat="1" applyFont="1" applyFill="1" applyBorder="1" applyAlignment="1" applyProtection="1">
      <alignment horizontal="center" wrapText="1" shrinkToFit="1"/>
      <protection locked="0"/>
    </xf>
    <xf numFmtId="167" fontId="5" fillId="0" borderId="4" xfId="2" applyNumberFormat="1" applyFont="1" applyFill="1" applyBorder="1" applyAlignment="1" applyProtection="1">
      <alignment horizontal="center" vertical="center" wrapText="1" shrinkToFit="1"/>
      <protection locked="0"/>
    </xf>
    <xf numFmtId="0" fontId="2" fillId="0" borderId="5" xfId="0" applyNumberFormat="1" applyFont="1" applyFill="1" applyBorder="1" applyAlignment="1">
      <alignment horizontal="left" vertical="center" wrapText="1"/>
    </xf>
    <xf numFmtId="49" fontId="2" fillId="0" borderId="23" xfId="0" applyNumberFormat="1" applyFont="1" applyFill="1" applyBorder="1" applyAlignment="1" applyProtection="1">
      <alignment vertical="center" wrapText="1" shrinkToFit="1"/>
      <protection locked="0"/>
    </xf>
    <xf numFmtId="167" fontId="2" fillId="0" borderId="5" xfId="2" applyNumberFormat="1" applyFont="1" applyFill="1" applyBorder="1" applyAlignment="1">
      <alignment horizontal="center" vertical="center"/>
    </xf>
    <xf numFmtId="167" fontId="2" fillId="0" borderId="5" xfId="2" applyNumberFormat="1" applyFont="1" applyFill="1" applyBorder="1" applyAlignment="1">
      <alignment vertical="center"/>
    </xf>
    <xf numFmtId="0" fontId="2" fillId="0" borderId="4" xfId="0" applyNumberFormat="1" applyFont="1" applyFill="1" applyBorder="1" applyAlignment="1">
      <alignment vertical="center" wrapText="1"/>
    </xf>
    <xf numFmtId="0" fontId="2" fillId="0" borderId="4" xfId="0" applyNumberFormat="1" applyFont="1" applyFill="1" applyBorder="1" applyAlignment="1">
      <alignment horizontal="left" vertical="center" wrapText="1"/>
    </xf>
    <xf numFmtId="49" fontId="2" fillId="0" borderId="6" xfId="0" applyNumberFormat="1" applyFont="1" applyFill="1" applyBorder="1" applyAlignment="1" applyProtection="1">
      <alignment vertical="center" wrapText="1" shrinkToFit="1"/>
      <protection locked="0"/>
    </xf>
    <xf numFmtId="167" fontId="2" fillId="0" borderId="4" xfId="2" applyNumberFormat="1" applyFont="1" applyFill="1" applyBorder="1" applyAlignment="1">
      <alignment vertical="center"/>
    </xf>
    <xf numFmtId="0" fontId="2" fillId="0" borderId="3" xfId="0" applyNumberFormat="1" applyFont="1" applyFill="1" applyBorder="1" applyAlignment="1">
      <alignment vertical="center" wrapText="1"/>
    </xf>
    <xf numFmtId="0" fontId="2" fillId="0" borderId="3" xfId="0" applyNumberFormat="1" applyFont="1" applyFill="1" applyBorder="1" applyAlignment="1">
      <alignment horizontal="left" vertical="center" wrapText="1"/>
    </xf>
    <xf numFmtId="167" fontId="2" fillId="0" borderId="3" xfId="2" applyNumberFormat="1" applyFont="1" applyFill="1" applyBorder="1" applyAlignment="1">
      <alignment vertical="center"/>
    </xf>
    <xf numFmtId="0" fontId="2" fillId="2" borderId="5" xfId="0" applyFont="1" applyFill="1" applyBorder="1" applyAlignment="1">
      <alignment horizontal="left" vertical="center" wrapText="1"/>
    </xf>
    <xf numFmtId="0" fontId="2" fillId="0" borderId="5" xfId="0" applyNumberFormat="1" applyFont="1" applyBorder="1" applyAlignment="1">
      <alignment horizontal="center" vertical="center"/>
    </xf>
    <xf numFmtId="0" fontId="2" fillId="0" borderId="5" xfId="0" applyNumberFormat="1" applyFont="1" applyBorder="1" applyAlignment="1">
      <alignment horizontal="left" vertical="center" wrapText="1"/>
    </xf>
    <xf numFmtId="0" fontId="2" fillId="0" borderId="5" xfId="0" applyNumberFormat="1" applyFont="1" applyBorder="1" applyAlignment="1">
      <alignment vertical="center" wrapText="1"/>
    </xf>
    <xf numFmtId="0" fontId="32" fillId="0" borderId="5" xfId="0" applyFont="1" applyFill="1" applyBorder="1" applyAlignment="1">
      <alignment vertical="top" wrapText="1"/>
    </xf>
    <xf numFmtId="0" fontId="32" fillId="0" borderId="5" xfId="0" applyFont="1" applyFill="1" applyBorder="1" applyAlignment="1">
      <alignment vertical="center" wrapText="1"/>
    </xf>
    <xf numFmtId="0" fontId="2" fillId="2" borderId="2" xfId="0" applyNumberFormat="1" applyFont="1" applyFill="1" applyBorder="1" applyAlignment="1" applyProtection="1">
      <alignment vertical="center" wrapText="1" shrinkToFit="1"/>
      <protection locked="0"/>
    </xf>
    <xf numFmtId="0" fontId="2" fillId="2" borderId="4" xfId="0" applyNumberFormat="1" applyFont="1" applyFill="1" applyBorder="1" applyAlignment="1" applyProtection="1">
      <alignment horizontal="left" vertical="center" wrapText="1" shrinkToFit="1"/>
      <protection locked="0"/>
    </xf>
    <xf numFmtId="49" fontId="2" fillId="2" borderId="5" xfId="0" applyNumberFormat="1" applyFont="1" applyFill="1" applyBorder="1" applyAlignment="1" applyProtection="1">
      <alignment horizontal="center" vertical="center" wrapText="1" shrinkToFit="1"/>
      <protection locked="0"/>
    </xf>
    <xf numFmtId="167" fontId="2" fillId="2" borderId="5" xfId="2" applyNumberFormat="1" applyFont="1" applyFill="1" applyBorder="1" applyAlignment="1" applyProtection="1">
      <alignment horizontal="center" vertical="center" wrapText="1" shrinkToFit="1"/>
      <protection locked="0"/>
    </xf>
    <xf numFmtId="49" fontId="5" fillId="0" borderId="5" xfId="0" applyNumberFormat="1" applyFont="1" applyFill="1" applyBorder="1" applyAlignment="1" applyProtection="1">
      <alignment horizontal="center" vertical="center" wrapText="1" shrinkToFit="1"/>
      <protection locked="0"/>
    </xf>
    <xf numFmtId="0" fontId="5" fillId="0" borderId="0" xfId="0" applyFont="1" applyFill="1"/>
    <xf numFmtId="0" fontId="2" fillId="0" borderId="4" xfId="0" applyFont="1" applyFill="1" applyBorder="1" applyAlignment="1">
      <alignment horizontal="left" vertical="center" wrapText="1"/>
    </xf>
    <xf numFmtId="0" fontId="30" fillId="0" borderId="4" xfId="0" applyNumberFormat="1" applyFont="1" applyFill="1" applyBorder="1" applyAlignment="1">
      <alignment horizontal="center" vertical="center"/>
    </xf>
    <xf numFmtId="0" fontId="2" fillId="0" borderId="4" xfId="0" applyNumberFormat="1" applyFont="1" applyFill="1" applyBorder="1" applyAlignment="1">
      <alignment wrapText="1"/>
    </xf>
    <xf numFmtId="49" fontId="2" fillId="0" borderId="4" xfId="0" applyNumberFormat="1" applyFont="1" applyFill="1" applyBorder="1" applyAlignment="1">
      <alignment vertical="center" wrapText="1"/>
    </xf>
    <xf numFmtId="49" fontId="2" fillId="0" borderId="4" xfId="0" applyNumberFormat="1" applyFont="1" applyFill="1" applyBorder="1" applyAlignment="1">
      <alignment horizontal="center" vertical="center" wrapText="1"/>
    </xf>
    <xf numFmtId="49" fontId="2" fillId="0" borderId="0" xfId="0" applyNumberFormat="1" applyFont="1" applyFill="1" applyBorder="1" applyAlignment="1" applyProtection="1">
      <alignment horizontal="center" vertical="center" wrapText="1" shrinkToFit="1"/>
      <protection locked="0"/>
    </xf>
    <xf numFmtId="167" fontId="2" fillId="0" borderId="0" xfId="2" applyNumberFormat="1" applyFont="1" applyFill="1" applyBorder="1" applyAlignment="1" applyProtection="1">
      <alignment horizontal="left" vertical="center" wrapText="1" shrinkToFit="1"/>
      <protection locked="0"/>
    </xf>
    <xf numFmtId="167" fontId="2" fillId="0" borderId="4" xfId="2" applyNumberFormat="1" applyFont="1" applyFill="1" applyBorder="1" applyAlignment="1" applyProtection="1">
      <alignment horizontal="left" vertical="center" wrapText="1" shrinkToFit="1"/>
      <protection locked="0"/>
    </xf>
    <xf numFmtId="167" fontId="2" fillId="0" borderId="4" xfId="2" applyNumberFormat="1" applyFont="1" applyFill="1" applyBorder="1" applyAlignment="1" applyProtection="1">
      <alignment horizontal="right" vertical="center" wrapText="1" shrinkToFit="1"/>
      <protection locked="0"/>
    </xf>
    <xf numFmtId="167" fontId="2" fillId="0" borderId="2" xfId="2" applyNumberFormat="1" applyFont="1" applyFill="1" applyBorder="1" applyAlignment="1" applyProtection="1">
      <alignment horizontal="right" vertical="center" wrapText="1" shrinkToFit="1"/>
      <protection locked="0"/>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wrapText="1"/>
    </xf>
    <xf numFmtId="0" fontId="2" fillId="0" borderId="2" xfId="0" applyNumberFormat="1" applyFont="1" applyFill="1" applyBorder="1" applyAlignment="1">
      <alignment vertical="top" wrapText="1"/>
    </xf>
    <xf numFmtId="49" fontId="2" fillId="0" borderId="2" xfId="0" applyNumberFormat="1" applyFont="1" applyFill="1" applyBorder="1" applyAlignment="1">
      <alignment vertical="center" wrapText="1"/>
    </xf>
    <xf numFmtId="49" fontId="2" fillId="0" borderId="2" xfId="0" applyNumberFormat="1" applyFont="1" applyFill="1" applyBorder="1" applyAlignment="1">
      <alignment horizontal="center" vertical="center" wrapText="1"/>
    </xf>
    <xf numFmtId="0" fontId="2" fillId="0" borderId="4" xfId="0" applyNumberFormat="1" applyFont="1" applyFill="1" applyBorder="1" applyAlignment="1" applyProtection="1">
      <alignment horizontal="left" vertical="center" wrapText="1"/>
    </xf>
    <xf numFmtId="0" fontId="2" fillId="0" borderId="4" xfId="0" applyNumberFormat="1" applyFont="1" applyFill="1" applyBorder="1" applyAlignment="1" applyProtection="1">
      <alignment horizontal="center" vertical="center" wrapText="1"/>
    </xf>
    <xf numFmtId="0" fontId="33" fillId="0" borderId="4" xfId="0" applyNumberFormat="1" applyFont="1" applyFill="1" applyBorder="1" applyAlignment="1">
      <alignment horizontal="left" wrapText="1"/>
    </xf>
    <xf numFmtId="49" fontId="2" fillId="0" borderId="22" xfId="0" applyNumberFormat="1" applyFont="1" applyFill="1" applyBorder="1" applyAlignment="1" applyProtection="1">
      <alignment horizontal="center" vertical="center" wrapText="1" shrinkToFit="1"/>
      <protection locked="0"/>
    </xf>
    <xf numFmtId="0" fontId="5" fillId="0" borderId="5" xfId="0" applyNumberFormat="1" applyFont="1" applyFill="1" applyBorder="1" applyAlignment="1" applyProtection="1">
      <alignment horizontal="left" vertical="center" wrapText="1"/>
    </xf>
    <xf numFmtId="167" fontId="5" fillId="0" borderId="2" xfId="2" applyNumberFormat="1" applyFont="1" applyFill="1" applyBorder="1" applyAlignment="1" applyProtection="1">
      <alignment horizontal="left" vertical="center" wrapText="1" shrinkToFit="1"/>
      <protection locked="0"/>
    </xf>
    <xf numFmtId="0" fontId="2" fillId="0" borderId="5" xfId="0" applyNumberFormat="1" applyFont="1" applyFill="1" applyBorder="1" applyAlignment="1" applyProtection="1">
      <alignment horizontal="left" vertical="center" wrapText="1"/>
    </xf>
    <xf numFmtId="0" fontId="2" fillId="0" borderId="22" xfId="0" applyNumberFormat="1" applyFont="1" applyFill="1" applyBorder="1" applyAlignment="1" applyProtection="1">
      <alignment horizontal="left" vertical="center" wrapText="1" shrinkToFit="1"/>
      <protection locked="0"/>
    </xf>
    <xf numFmtId="0" fontId="30" fillId="0" borderId="5"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left" vertical="center" wrapText="1" shrinkToFit="1"/>
      <protection locked="0"/>
    </xf>
    <xf numFmtId="167" fontId="2" fillId="0" borderId="12" xfId="2" applyNumberFormat="1" applyFont="1" applyFill="1" applyBorder="1" applyAlignment="1" applyProtection="1">
      <alignment horizontal="left" vertical="center" wrapText="1" shrinkToFit="1"/>
      <protection locked="0"/>
    </xf>
    <xf numFmtId="167" fontId="2" fillId="0" borderId="5" xfId="2" applyNumberFormat="1" applyFont="1" applyFill="1" applyBorder="1" applyAlignment="1" applyProtection="1">
      <alignment horizontal="left" vertical="center" wrapText="1" shrinkToFit="1"/>
      <protection locked="0"/>
    </xf>
    <xf numFmtId="167" fontId="2" fillId="0" borderId="5" xfId="2" applyNumberFormat="1" applyFont="1" applyFill="1" applyBorder="1" applyAlignment="1" applyProtection="1">
      <alignment horizontal="right" vertical="center" wrapText="1" shrinkToFit="1"/>
      <protection locked="0"/>
    </xf>
    <xf numFmtId="0" fontId="2" fillId="0" borderId="22" xfId="0" applyNumberFormat="1" applyFont="1" applyFill="1" applyBorder="1" applyAlignment="1" applyProtection="1">
      <alignment vertical="center" wrapText="1" shrinkToFit="1"/>
      <protection locked="0"/>
    </xf>
    <xf numFmtId="0" fontId="2" fillId="2" borderId="4" xfId="0" applyNumberFormat="1" applyFont="1" applyFill="1" applyBorder="1" applyAlignment="1" applyProtection="1">
      <alignment vertical="center" wrapText="1" shrinkToFit="1"/>
      <protection locked="0"/>
    </xf>
    <xf numFmtId="14" fontId="2" fillId="0" borderId="4" xfId="0" applyNumberFormat="1" applyFont="1" applyFill="1" applyBorder="1" applyAlignment="1" applyProtection="1">
      <alignment horizontal="left" vertical="center" wrapText="1" shrinkToFit="1"/>
      <protection locked="0"/>
    </xf>
    <xf numFmtId="49" fontId="5" fillId="0" borderId="5" xfId="0" applyNumberFormat="1" applyFont="1" applyBorder="1" applyAlignment="1">
      <alignment horizontal="left" vertical="center" wrapText="1"/>
    </xf>
    <xf numFmtId="0" fontId="5" fillId="0" borderId="12"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left" vertical="center" wrapText="1" shrinkToFit="1"/>
      <protection locked="0"/>
    </xf>
    <xf numFmtId="0" fontId="31" fillId="0" borderId="5" xfId="0" applyNumberFormat="1" applyFont="1" applyFill="1" applyBorder="1" applyAlignment="1" applyProtection="1">
      <alignment vertical="center" wrapText="1" shrinkToFit="1"/>
      <protection locked="0"/>
    </xf>
    <xf numFmtId="0" fontId="31" fillId="0" borderId="5" xfId="0" applyNumberFormat="1" applyFont="1" applyFill="1" applyBorder="1" applyAlignment="1" applyProtection="1">
      <alignment horizontal="left" vertical="center" wrapText="1" shrinkToFit="1"/>
      <protection locked="0"/>
    </xf>
    <xf numFmtId="49" fontId="5" fillId="0" borderId="12" xfId="0" applyNumberFormat="1" applyFont="1" applyFill="1" applyBorder="1" applyAlignment="1" applyProtection="1">
      <alignment horizontal="center" vertical="center" wrapText="1" shrinkToFit="1"/>
      <protection locked="0"/>
    </xf>
    <xf numFmtId="167" fontId="5" fillId="0" borderId="5" xfId="2" applyNumberFormat="1" applyFont="1" applyFill="1" applyBorder="1" applyAlignment="1" applyProtection="1">
      <alignment horizontal="left" vertical="center" wrapText="1" shrinkToFit="1"/>
      <protection locked="0"/>
    </xf>
    <xf numFmtId="167" fontId="5" fillId="0" borderId="12" xfId="2" applyNumberFormat="1" applyFont="1" applyFill="1" applyBorder="1" applyAlignment="1" applyProtection="1">
      <alignment horizontal="left" vertical="center" wrapText="1" shrinkToFit="1"/>
      <protection locked="0"/>
    </xf>
    <xf numFmtId="167" fontId="5" fillId="0" borderId="5" xfId="2" applyNumberFormat="1" applyFont="1" applyFill="1" applyBorder="1" applyAlignment="1" applyProtection="1">
      <alignment horizontal="right" vertical="center" wrapText="1" shrinkToFit="1"/>
      <protection locked="0"/>
    </xf>
    <xf numFmtId="49" fontId="5" fillId="0" borderId="4" xfId="0" applyNumberFormat="1" applyFont="1" applyBorder="1" applyAlignment="1">
      <alignment horizontal="left" vertical="center" wrapText="1"/>
    </xf>
    <xf numFmtId="0" fontId="5" fillId="0" borderId="0"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left" vertical="center" wrapText="1" shrinkToFit="1"/>
      <protection locked="0"/>
    </xf>
    <xf numFmtId="0" fontId="31" fillId="0" borderId="4" xfId="0" applyNumberFormat="1" applyFont="1" applyFill="1" applyBorder="1" applyAlignment="1" applyProtection="1">
      <alignment vertical="center" wrapText="1" shrinkToFit="1"/>
      <protection locked="0"/>
    </xf>
    <xf numFmtId="0" fontId="31" fillId="0" borderId="4" xfId="0" applyNumberFormat="1" applyFont="1" applyFill="1" applyBorder="1" applyAlignment="1" applyProtection="1">
      <alignment horizontal="left" vertical="center" wrapText="1" shrinkToFit="1"/>
      <protection locked="0"/>
    </xf>
    <xf numFmtId="49" fontId="5" fillId="0" borderId="4" xfId="0" applyNumberFormat="1" applyFont="1" applyFill="1" applyBorder="1" applyAlignment="1" applyProtection="1">
      <alignment horizontal="center" vertical="center" wrapText="1" shrinkToFit="1"/>
      <protection locked="0"/>
    </xf>
    <xf numFmtId="49" fontId="5" fillId="0" borderId="0" xfId="0" applyNumberFormat="1" applyFont="1" applyFill="1" applyBorder="1" applyAlignment="1" applyProtection="1">
      <alignment horizontal="center" vertical="center" wrapText="1" shrinkToFit="1"/>
      <protection locked="0"/>
    </xf>
    <xf numFmtId="167" fontId="5" fillId="0" borderId="4" xfId="2" applyNumberFormat="1" applyFont="1" applyFill="1" applyBorder="1" applyAlignment="1" applyProtection="1">
      <alignment horizontal="left" vertical="center" wrapText="1" shrinkToFit="1"/>
      <protection locked="0"/>
    </xf>
    <xf numFmtId="167" fontId="5" fillId="0" borderId="0" xfId="2" applyNumberFormat="1" applyFont="1" applyFill="1" applyBorder="1" applyAlignment="1" applyProtection="1">
      <alignment horizontal="left" vertical="center" wrapText="1" shrinkToFit="1"/>
      <protection locked="0"/>
    </xf>
    <xf numFmtId="167" fontId="5" fillId="0" borderId="4" xfId="2" applyNumberFormat="1" applyFont="1" applyFill="1" applyBorder="1" applyAlignment="1" applyProtection="1">
      <alignment horizontal="right" vertical="center" wrapText="1" shrinkToFit="1"/>
      <protection locked="0"/>
    </xf>
    <xf numFmtId="14" fontId="31" fillId="0" borderId="4" xfId="0" applyNumberFormat="1" applyFont="1" applyFill="1" applyBorder="1" applyAlignment="1" applyProtection="1">
      <alignment horizontal="left" vertical="center" wrapText="1" shrinkToFit="1"/>
      <protection locked="0"/>
    </xf>
    <xf numFmtId="0" fontId="5" fillId="0" borderId="3" xfId="0" applyNumberFormat="1" applyFont="1" applyFill="1" applyBorder="1" applyAlignment="1" applyProtection="1">
      <alignment horizontal="left" vertical="center" wrapText="1" shrinkToFit="1"/>
      <protection locked="0"/>
    </xf>
    <xf numFmtId="0" fontId="31" fillId="0" borderId="3" xfId="0" applyNumberFormat="1" applyFont="1" applyFill="1" applyBorder="1" applyAlignment="1" applyProtection="1">
      <alignment vertical="center" wrapText="1" shrinkToFit="1"/>
      <protection locked="0"/>
    </xf>
    <xf numFmtId="0" fontId="31" fillId="0" borderId="3" xfId="0" applyNumberFormat="1" applyFont="1" applyFill="1" applyBorder="1" applyAlignment="1" applyProtection="1">
      <alignment horizontal="left" vertical="center" wrapText="1" shrinkToFit="1"/>
      <protection locked="0"/>
    </xf>
    <xf numFmtId="49" fontId="5" fillId="0" borderId="3" xfId="0" applyNumberFormat="1" applyFont="1" applyFill="1" applyBorder="1" applyAlignment="1" applyProtection="1">
      <alignment horizontal="center" vertical="center" wrapText="1" shrinkToFit="1"/>
      <protection locked="0"/>
    </xf>
    <xf numFmtId="49" fontId="5" fillId="0" borderId="1" xfId="0" applyNumberFormat="1" applyFont="1" applyFill="1" applyBorder="1" applyAlignment="1" applyProtection="1">
      <alignment horizontal="center" vertical="center" wrapText="1" shrinkToFit="1"/>
      <protection locked="0"/>
    </xf>
    <xf numFmtId="167" fontId="5" fillId="0" borderId="3" xfId="2" applyNumberFormat="1" applyFont="1" applyFill="1" applyBorder="1" applyAlignment="1" applyProtection="1">
      <alignment horizontal="left" vertical="center" wrapText="1" shrinkToFit="1"/>
      <protection locked="0"/>
    </xf>
    <xf numFmtId="167" fontId="5" fillId="0" borderId="1" xfId="2" applyNumberFormat="1" applyFont="1" applyFill="1" applyBorder="1" applyAlignment="1" applyProtection="1">
      <alignment horizontal="left" vertical="center" wrapText="1" shrinkToFit="1"/>
      <protection locked="0"/>
    </xf>
    <xf numFmtId="167" fontId="5" fillId="0" borderId="3" xfId="2" applyNumberFormat="1" applyFont="1" applyFill="1" applyBorder="1" applyAlignment="1" applyProtection="1">
      <alignment horizontal="right" vertical="center" wrapText="1" shrinkToFit="1"/>
      <protection locked="0"/>
    </xf>
    <xf numFmtId="49" fontId="5" fillId="0" borderId="21" xfId="0" applyNumberFormat="1" applyFont="1" applyBorder="1" applyAlignment="1">
      <alignment horizontal="left" vertical="center" wrapText="1"/>
    </xf>
    <xf numFmtId="0" fontId="5" fillId="0" borderId="22" xfId="0" applyNumberFormat="1" applyFont="1" applyFill="1" applyBorder="1" applyAlignment="1" applyProtection="1">
      <alignment horizontal="left" vertical="center" wrapText="1" shrinkToFit="1"/>
      <protection locked="0"/>
    </xf>
    <xf numFmtId="0" fontId="5" fillId="0" borderId="0" xfId="0" applyNumberFormat="1" applyFont="1" applyFill="1" applyBorder="1" applyAlignment="1" applyProtection="1">
      <alignment horizontal="left" vertical="center" wrapText="1" shrinkToFit="1"/>
      <protection locked="0"/>
    </xf>
    <xf numFmtId="49" fontId="34" fillId="0" borderId="0" xfId="0" applyNumberFormat="1" applyFont="1" applyBorder="1" applyAlignment="1">
      <alignment horizontal="left" vertical="center" wrapText="1"/>
    </xf>
    <xf numFmtId="0" fontId="2" fillId="0" borderId="0" xfId="0" applyNumberFormat="1" applyFont="1" applyFill="1" applyBorder="1" applyAlignment="1" applyProtection="1">
      <alignment horizontal="left" vertical="center" wrapText="1" shrinkToFit="1"/>
      <protection locked="0"/>
    </xf>
    <xf numFmtId="0" fontId="2" fillId="0" borderId="6" xfId="0" applyNumberFormat="1" applyFont="1" applyFill="1" applyBorder="1" applyAlignment="1" applyProtection="1">
      <alignment horizontal="left" vertical="center" wrapText="1" shrinkToFit="1"/>
      <protection locked="0"/>
    </xf>
    <xf numFmtId="14" fontId="2" fillId="0" borderId="6" xfId="0" applyNumberFormat="1" applyFont="1" applyFill="1" applyBorder="1" applyAlignment="1" applyProtection="1">
      <alignment horizontal="left" vertical="center" wrapText="1" shrinkToFit="1"/>
      <protection locked="0"/>
    </xf>
    <xf numFmtId="0" fontId="2" fillId="0" borderId="13" xfId="0" applyNumberFormat="1" applyFont="1" applyFill="1" applyBorder="1" applyAlignment="1" applyProtection="1">
      <alignment horizontal="left" vertical="center" wrapText="1" shrinkToFit="1"/>
      <protection locked="0"/>
    </xf>
    <xf numFmtId="0" fontId="2" fillId="0" borderId="1" xfId="0" applyNumberFormat="1" applyFont="1" applyFill="1" applyBorder="1" applyAlignment="1" applyProtection="1">
      <alignment horizontal="left" vertical="center" wrapText="1" shrinkToFit="1"/>
      <protection locked="0"/>
    </xf>
    <xf numFmtId="0" fontId="2" fillId="0" borderId="13" xfId="0" applyNumberFormat="1" applyFont="1" applyFill="1" applyBorder="1" applyAlignment="1" applyProtection="1">
      <alignment vertical="center" wrapText="1" shrinkToFit="1"/>
      <protection locked="0"/>
    </xf>
    <xf numFmtId="0" fontId="2" fillId="0" borderId="20" xfId="0" applyNumberFormat="1" applyFont="1" applyFill="1" applyBorder="1" applyAlignment="1" applyProtection="1">
      <alignment horizontal="left" vertical="center" wrapText="1" shrinkToFit="1"/>
      <protection locked="0"/>
    </xf>
    <xf numFmtId="167" fontId="2" fillId="0" borderId="3" xfId="2" applyNumberFormat="1" applyFont="1" applyFill="1" applyBorder="1" applyAlignment="1" applyProtection="1">
      <alignment horizontal="left" vertical="center" wrapText="1" shrinkToFit="1"/>
      <protection locked="0"/>
    </xf>
    <xf numFmtId="167" fontId="2" fillId="0" borderId="1" xfId="2" applyNumberFormat="1" applyFont="1" applyFill="1" applyBorder="1" applyAlignment="1" applyProtection="1">
      <alignment horizontal="left" vertical="center" wrapText="1" shrinkToFit="1"/>
      <protection locked="0"/>
    </xf>
    <xf numFmtId="167" fontId="2" fillId="0" borderId="3" xfId="2" applyNumberFormat="1" applyFont="1" applyFill="1" applyBorder="1" applyAlignment="1" applyProtection="1">
      <alignment horizontal="right" vertical="center" wrapText="1" shrinkToFit="1"/>
      <protection locked="0"/>
    </xf>
    <xf numFmtId="49" fontId="2" fillId="0" borderId="23" xfId="0" applyNumberFormat="1" applyFont="1" applyFill="1" applyBorder="1" applyAlignment="1" applyProtection="1">
      <alignment horizontal="center" vertical="center" wrapText="1" shrinkToFit="1"/>
      <protection locked="0"/>
    </xf>
    <xf numFmtId="49" fontId="2" fillId="0" borderId="20" xfId="0" applyNumberFormat="1" applyFont="1" applyFill="1" applyBorder="1" applyAlignment="1" applyProtection="1">
      <alignment horizontal="center" vertical="center" wrapText="1" shrinkToFit="1"/>
      <protection locked="0"/>
    </xf>
    <xf numFmtId="0" fontId="2" fillId="0" borderId="4" xfId="0" applyNumberFormat="1" applyFont="1" applyFill="1" applyBorder="1" applyAlignment="1" applyProtection="1">
      <alignment vertical="center" wrapText="1"/>
    </xf>
    <xf numFmtId="167" fontId="2" fillId="0" borderId="21" xfId="2" applyNumberFormat="1" applyFont="1" applyFill="1" applyBorder="1" applyAlignment="1" applyProtection="1">
      <alignment horizontal="center" vertical="center" wrapText="1" shrinkToFit="1"/>
      <protection locked="0"/>
    </xf>
    <xf numFmtId="167" fontId="2" fillId="0" borderId="12" xfId="2" applyNumberFormat="1" applyFont="1" applyFill="1" applyBorder="1" applyAlignment="1" applyProtection="1">
      <alignment horizontal="center" vertical="center" wrapText="1" shrinkToFit="1"/>
      <protection locked="0"/>
    </xf>
    <xf numFmtId="0" fontId="32" fillId="0" borderId="4" xfId="0" applyNumberFormat="1" applyFont="1" applyFill="1" applyBorder="1" applyAlignment="1" applyProtection="1">
      <alignment vertical="center" wrapText="1" shrinkToFit="1"/>
      <protection locked="0"/>
    </xf>
    <xf numFmtId="0" fontId="32" fillId="0" borderId="4" xfId="0" applyNumberFormat="1" applyFont="1" applyFill="1" applyBorder="1" applyAlignment="1" applyProtection="1">
      <alignment horizontal="left" vertical="center" wrapText="1" shrinkToFit="1"/>
      <protection locked="0"/>
    </xf>
    <xf numFmtId="0" fontId="32" fillId="0" borderId="22" xfId="0" applyNumberFormat="1" applyFont="1" applyFill="1" applyBorder="1" applyAlignment="1" applyProtection="1">
      <alignment horizontal="left" vertical="center" wrapText="1" shrinkToFit="1"/>
      <protection locked="0"/>
    </xf>
    <xf numFmtId="167" fontId="2" fillId="0" borderId="0" xfId="2" applyNumberFormat="1" applyFont="1" applyFill="1" applyBorder="1" applyAlignment="1" applyProtection="1">
      <alignment horizontal="center" vertical="center" wrapText="1" shrinkToFit="1"/>
      <protection locked="0"/>
    </xf>
    <xf numFmtId="0" fontId="2" fillId="0" borderId="3" xfId="0" applyNumberFormat="1" applyFont="1" applyFill="1" applyBorder="1" applyAlignment="1" applyProtection="1">
      <alignment vertical="center" wrapText="1"/>
    </xf>
    <xf numFmtId="167" fontId="2" fillId="0" borderId="13" xfId="2" applyNumberFormat="1" applyFont="1" applyFill="1" applyBorder="1" applyAlignment="1" applyProtection="1">
      <alignment horizontal="center" vertical="center" wrapText="1" shrinkToFit="1"/>
      <protection locked="0"/>
    </xf>
    <xf numFmtId="167" fontId="2" fillId="0" borderId="1" xfId="2" applyNumberFormat="1" applyFont="1" applyFill="1" applyBorder="1" applyAlignment="1" applyProtection="1">
      <alignment horizontal="center" vertical="center" wrapText="1" shrinkToFit="1"/>
      <protection locked="0"/>
    </xf>
    <xf numFmtId="0" fontId="2" fillId="0" borderId="5" xfId="0" applyFont="1" applyFill="1" applyBorder="1" applyAlignment="1">
      <alignment horizontal="left" vertical="center" wrapText="1"/>
    </xf>
    <xf numFmtId="0" fontId="2" fillId="0" borderId="5" xfId="0" applyNumberFormat="1" applyFont="1" applyFill="1" applyBorder="1" applyAlignment="1">
      <alignment horizontal="center" vertical="center"/>
    </xf>
    <xf numFmtId="0" fontId="2" fillId="0" borderId="0" xfId="0" applyNumberFormat="1" applyFont="1" applyFill="1" applyBorder="1" applyAlignment="1" applyProtection="1">
      <alignment horizontal="center" vertical="center" wrapText="1" shrinkToFit="1"/>
      <protection locked="0"/>
    </xf>
    <xf numFmtId="0" fontId="2" fillId="0" borderId="0" xfId="0" applyNumberFormat="1" applyFont="1" applyFill="1" applyBorder="1" applyAlignment="1" applyProtection="1">
      <alignment vertical="center" wrapText="1" shrinkToFit="1"/>
      <protection locked="0"/>
    </xf>
    <xf numFmtId="167" fontId="2" fillId="0" borderId="22" xfId="2" applyNumberFormat="1" applyFont="1" applyFill="1" applyBorder="1"/>
    <xf numFmtId="167" fontId="2" fillId="0" borderId="4" xfId="2" applyNumberFormat="1" applyFont="1" applyFill="1" applyBorder="1"/>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center" vertical="center"/>
    </xf>
    <xf numFmtId="0" fontId="2" fillId="0" borderId="2" xfId="0" applyNumberFormat="1" applyFont="1" applyFill="1" applyBorder="1" applyAlignment="1" applyProtection="1">
      <alignment horizontal="center" vertical="center" wrapText="1" shrinkToFit="1"/>
      <protection locked="0"/>
    </xf>
    <xf numFmtId="167" fontId="5" fillId="0" borderId="2" xfId="2" applyNumberFormat="1" applyFont="1" applyFill="1" applyBorder="1"/>
    <xf numFmtId="0" fontId="2" fillId="0" borderId="22" xfId="0" applyFont="1" applyFill="1" applyBorder="1" applyAlignment="1">
      <alignment horizontal="left" vertical="center" wrapText="1"/>
    </xf>
    <xf numFmtId="0" fontId="2" fillId="0" borderId="4" xfId="0" applyNumberFormat="1" applyFont="1" applyFill="1" applyBorder="1" applyAlignment="1">
      <alignment horizontal="center" vertical="center"/>
    </xf>
    <xf numFmtId="0" fontId="2" fillId="0" borderId="6" xfId="0" applyNumberFormat="1" applyFont="1" applyFill="1" applyBorder="1" applyAlignment="1" applyProtection="1">
      <alignment vertical="center" wrapText="1" shrinkToFit="1"/>
      <protection locked="0"/>
    </xf>
    <xf numFmtId="167" fontId="2" fillId="0" borderId="0" xfId="2" applyNumberFormat="1" applyFont="1" applyFill="1" applyBorder="1"/>
    <xf numFmtId="0" fontId="30" fillId="0" borderId="21" xfId="0" applyFont="1" applyFill="1" applyBorder="1" applyAlignment="1">
      <alignment horizontal="left" vertical="center" wrapText="1"/>
    </xf>
    <xf numFmtId="0" fontId="32" fillId="0" borderId="21" xfId="0" applyNumberFormat="1" applyFont="1" applyFill="1" applyBorder="1" applyAlignment="1" applyProtection="1">
      <alignment vertical="center" wrapText="1" shrinkToFit="1"/>
      <protection locked="0"/>
    </xf>
    <xf numFmtId="0" fontId="32" fillId="0" borderId="5" xfId="0" applyNumberFormat="1" applyFont="1" applyFill="1" applyBorder="1" applyAlignment="1" applyProtection="1">
      <alignment horizontal="left" vertical="center" wrapText="1" shrinkToFit="1"/>
      <protection locked="0"/>
    </xf>
    <xf numFmtId="0" fontId="32" fillId="0" borderId="23" xfId="0" applyNumberFormat="1" applyFont="1" applyFill="1" applyBorder="1" applyAlignment="1" applyProtection="1">
      <alignment horizontal="left" vertical="center" wrapText="1" shrinkToFit="1"/>
      <protection locked="0"/>
    </xf>
    <xf numFmtId="167" fontId="2" fillId="0" borderId="12" xfId="2" applyNumberFormat="1" applyFont="1" applyFill="1" applyBorder="1"/>
    <xf numFmtId="167" fontId="2" fillId="0" borderId="5" xfId="2" applyNumberFormat="1" applyFont="1" applyFill="1" applyBorder="1"/>
    <xf numFmtId="167" fontId="5" fillId="0" borderId="5" xfId="2" applyNumberFormat="1" applyFont="1" applyFill="1" applyBorder="1" applyAlignment="1" applyProtection="1">
      <alignment horizontal="center" vertical="center" wrapText="1" shrinkToFit="1"/>
      <protection locked="0"/>
    </xf>
    <xf numFmtId="0" fontId="2" fillId="0" borderId="4" xfId="0" applyFont="1" applyFill="1" applyBorder="1" applyAlignment="1">
      <alignment horizontal="left" wrapText="1"/>
    </xf>
    <xf numFmtId="0" fontId="2" fillId="0" borderId="6" xfId="0" applyNumberFormat="1" applyFont="1" applyFill="1" applyBorder="1" applyAlignment="1">
      <alignment horizontal="center" vertical="center"/>
    </xf>
    <xf numFmtId="0" fontId="2" fillId="0" borderId="6" xfId="0" applyNumberFormat="1" applyFont="1" applyFill="1" applyBorder="1" applyAlignment="1">
      <alignment vertical="top" wrapText="1"/>
    </xf>
    <xf numFmtId="0" fontId="5" fillId="0" borderId="4" xfId="0" applyNumberFormat="1" applyFont="1" applyFill="1" applyBorder="1" applyAlignment="1">
      <alignment vertical="top" wrapText="1"/>
    </xf>
    <xf numFmtId="0" fontId="32" fillId="0" borderId="22" xfId="0" applyNumberFormat="1" applyFont="1" applyFill="1" applyBorder="1" applyAlignment="1" applyProtection="1">
      <alignment vertical="center" wrapText="1" shrinkToFit="1"/>
      <protection locked="0"/>
    </xf>
    <xf numFmtId="0" fontId="32" fillId="0" borderId="6" xfId="0" applyNumberFormat="1" applyFont="1" applyFill="1" applyBorder="1" applyAlignment="1" applyProtection="1">
      <alignment horizontal="left" vertical="center" wrapText="1" shrinkToFit="1"/>
      <protection locked="0"/>
    </xf>
    <xf numFmtId="0" fontId="5" fillId="0" borderId="6" xfId="0" applyNumberFormat="1" applyFont="1" applyFill="1" applyBorder="1" applyAlignment="1">
      <alignment vertical="top" wrapText="1"/>
    </xf>
    <xf numFmtId="0" fontId="2" fillId="2" borderId="22" xfId="0" applyNumberFormat="1" applyFont="1" applyFill="1" applyBorder="1" applyAlignment="1" applyProtection="1">
      <alignment vertical="center" wrapText="1" shrinkToFit="1"/>
      <protection locked="0"/>
    </xf>
    <xf numFmtId="49" fontId="2" fillId="0" borderId="4" xfId="0" applyNumberFormat="1" applyFont="1" applyBorder="1" applyAlignment="1">
      <alignment horizontal="left" vertical="center" wrapText="1"/>
    </xf>
    <xf numFmtId="0" fontId="32" fillId="2" borderId="22" xfId="0" applyNumberFormat="1" applyFont="1" applyFill="1" applyBorder="1" applyAlignment="1" applyProtection="1">
      <alignment vertical="center" wrapText="1" shrinkToFit="1"/>
      <protection locked="0"/>
    </xf>
    <xf numFmtId="0" fontId="2" fillId="2" borderId="13" xfId="0" applyNumberFormat="1" applyFont="1" applyFill="1" applyBorder="1" applyAlignment="1" applyProtection="1">
      <alignment vertical="center" wrapText="1" shrinkToFit="1"/>
      <protection locked="0"/>
    </xf>
    <xf numFmtId="167" fontId="2" fillId="0" borderId="1" xfId="2" applyNumberFormat="1" applyFont="1" applyFill="1" applyBorder="1"/>
    <xf numFmtId="167" fontId="2" fillId="0" borderId="3" xfId="2" applyNumberFormat="1" applyFont="1" applyFill="1" applyBorder="1"/>
    <xf numFmtId="49" fontId="2" fillId="0" borderId="23" xfId="0" applyNumberFormat="1" applyFont="1" applyBorder="1" applyAlignment="1">
      <alignment horizontal="left" vertical="center" wrapText="1"/>
    </xf>
    <xf numFmtId="0" fontId="5" fillId="0" borderId="5" xfId="0" applyNumberFormat="1" applyFont="1" applyFill="1" applyBorder="1" applyAlignment="1">
      <alignment vertical="top" wrapText="1"/>
    </xf>
    <xf numFmtId="0" fontId="2" fillId="0" borderId="21" xfId="0" applyNumberFormat="1" applyFont="1" applyFill="1" applyBorder="1" applyAlignment="1" applyProtection="1">
      <alignment vertical="center" wrapText="1" shrinkToFit="1"/>
      <protection locked="0"/>
    </xf>
    <xf numFmtId="167" fontId="5" fillId="0" borderId="5" xfId="2" applyNumberFormat="1" applyFont="1" applyFill="1" applyBorder="1"/>
    <xf numFmtId="49" fontId="34" fillId="0" borderId="6" xfId="0" applyNumberFormat="1" applyFont="1" applyBorder="1" applyAlignment="1">
      <alignment horizontal="left" vertical="center" wrapText="1"/>
    </xf>
    <xf numFmtId="14" fontId="32" fillId="0" borderId="6" xfId="0" applyNumberFormat="1" applyFont="1" applyFill="1" applyBorder="1" applyAlignment="1" applyProtection="1">
      <alignment horizontal="left" vertical="center" wrapText="1" shrinkToFit="1"/>
      <protection locked="0"/>
    </xf>
    <xf numFmtId="0" fontId="32" fillId="0" borderId="13" xfId="0" applyNumberFormat="1" applyFont="1" applyFill="1" applyBorder="1" applyAlignment="1" applyProtection="1">
      <alignment vertical="center" wrapText="1" shrinkToFit="1"/>
      <protection locked="0"/>
    </xf>
    <xf numFmtId="0" fontId="32" fillId="0" borderId="3" xfId="0" applyNumberFormat="1" applyFont="1" applyFill="1" applyBorder="1" applyAlignment="1" applyProtection="1">
      <alignment horizontal="left" vertical="center" wrapText="1" shrinkToFit="1"/>
      <protection locked="0"/>
    </xf>
    <xf numFmtId="14" fontId="32" fillId="0" borderId="20" xfId="0" applyNumberFormat="1" applyFont="1" applyFill="1" applyBorder="1" applyAlignment="1" applyProtection="1">
      <alignment horizontal="left" vertical="center" wrapText="1" shrinkToFit="1"/>
      <protection locked="0"/>
    </xf>
    <xf numFmtId="0" fontId="5" fillId="0" borderId="5" xfId="0" applyNumberFormat="1" applyFont="1" applyFill="1" applyBorder="1" applyAlignment="1">
      <alignment horizontal="center" vertical="center"/>
    </xf>
    <xf numFmtId="0" fontId="2" fillId="0" borderId="22" xfId="0" applyNumberFormat="1" applyFont="1" applyFill="1" applyBorder="1" applyAlignment="1">
      <alignment vertical="top" wrapText="1"/>
    </xf>
    <xf numFmtId="0" fontId="5" fillId="0" borderId="6" xfId="0" applyNumberFormat="1" applyFont="1" applyFill="1" applyBorder="1" applyAlignment="1">
      <alignment horizontal="center" vertical="center"/>
    </xf>
    <xf numFmtId="0" fontId="2" fillId="0" borderId="13" xfId="0" applyNumberFormat="1" applyFont="1" applyFill="1" applyBorder="1" applyAlignment="1">
      <alignment vertical="top" wrapText="1"/>
    </xf>
    <xf numFmtId="0" fontId="2" fillId="0" borderId="0" xfId="0" applyFont="1" applyFill="1" applyAlignment="1"/>
    <xf numFmtId="0" fontId="5" fillId="0" borderId="8"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wrapText="1" shrinkToFit="1"/>
      <protection locked="0"/>
    </xf>
    <xf numFmtId="0" fontId="5" fillId="0" borderId="8" xfId="0" applyNumberFormat="1" applyFont="1" applyFill="1" applyBorder="1" applyAlignment="1" applyProtection="1">
      <alignment vertical="center" wrapText="1" shrinkToFit="1"/>
      <protection locked="0"/>
    </xf>
    <xf numFmtId="0" fontId="5" fillId="0" borderId="2" xfId="0" applyNumberFormat="1" applyFont="1" applyFill="1" applyBorder="1" applyAlignment="1" applyProtection="1">
      <alignment vertical="center" wrapText="1" shrinkToFit="1"/>
      <protection locked="0"/>
    </xf>
    <xf numFmtId="0" fontId="5" fillId="0" borderId="7" xfId="0" applyNumberFormat="1" applyFont="1" applyFill="1" applyBorder="1" applyAlignment="1" applyProtection="1">
      <alignment horizontal="left" vertical="center" wrapText="1" shrinkToFit="1"/>
      <protection locked="0"/>
    </xf>
    <xf numFmtId="167" fontId="5" fillId="0" borderId="13" xfId="2" applyNumberFormat="1" applyFont="1" applyFill="1" applyBorder="1" applyAlignment="1" applyProtection="1">
      <alignment horizontal="right" vertical="center" wrapText="1" shrinkToFit="1"/>
      <protection locked="0"/>
    </xf>
    <xf numFmtId="167" fontId="5" fillId="0" borderId="3" xfId="2" applyNumberFormat="1" applyFont="1" applyFill="1" applyBorder="1" applyAlignment="1" applyProtection="1">
      <alignment horizontal="center" vertical="center" wrapText="1" shrinkToFit="1"/>
      <protection locked="0"/>
    </xf>
    <xf numFmtId="0" fontId="2" fillId="0" borderId="2" xfId="0" applyNumberFormat="1" applyFont="1" applyFill="1" applyBorder="1" applyAlignment="1">
      <alignment horizontal="left" wrapText="1"/>
    </xf>
    <xf numFmtId="0" fontId="2" fillId="0" borderId="8" xfId="0" applyNumberFormat="1" applyFont="1" applyFill="1" applyBorder="1" applyAlignment="1" applyProtection="1">
      <alignment vertical="center" wrapText="1" shrinkToFit="1"/>
      <protection locked="0"/>
    </xf>
    <xf numFmtId="0" fontId="2" fillId="0" borderId="8" xfId="0" applyNumberFormat="1" applyFont="1" applyFill="1" applyBorder="1" applyAlignment="1" applyProtection="1">
      <alignment horizontal="left" vertical="center" wrapText="1" shrinkToFit="1"/>
      <protection locked="0"/>
    </xf>
    <xf numFmtId="0" fontId="2" fillId="0" borderId="7" xfId="0" applyNumberFormat="1" applyFont="1" applyFill="1" applyBorder="1" applyAlignment="1" applyProtection="1">
      <alignment horizontal="left" vertical="center" wrapText="1" shrinkToFit="1"/>
      <protection locked="0"/>
    </xf>
    <xf numFmtId="49" fontId="2" fillId="0" borderId="8" xfId="0" applyNumberFormat="1" applyFont="1" applyFill="1" applyBorder="1" applyAlignment="1" applyProtection="1">
      <alignment horizontal="center" vertical="center" wrapText="1" shrinkToFit="1"/>
      <protection locked="0"/>
    </xf>
    <xf numFmtId="49" fontId="2" fillId="0" borderId="7" xfId="0" applyNumberFormat="1" applyFont="1" applyFill="1" applyBorder="1" applyAlignment="1" applyProtection="1">
      <alignment horizontal="center" vertical="center" wrapText="1" shrinkToFit="1"/>
      <protection locked="0"/>
    </xf>
    <xf numFmtId="167" fontId="2" fillId="0" borderId="9" xfId="2" applyNumberFormat="1" applyFont="1" applyFill="1" applyBorder="1" applyAlignment="1" applyProtection="1">
      <alignment horizontal="left" vertical="center" wrapText="1" shrinkToFit="1"/>
      <protection locked="0"/>
    </xf>
    <xf numFmtId="0" fontId="5" fillId="0" borderId="6" xfId="0" applyNumberFormat="1"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wrapText="1" shrinkToFit="1"/>
      <protection locked="0"/>
    </xf>
    <xf numFmtId="0" fontId="33" fillId="0" borderId="3" xfId="0" applyNumberFormat="1" applyFont="1" applyFill="1" applyBorder="1" applyAlignment="1">
      <alignment horizontal="left" wrapText="1"/>
    </xf>
    <xf numFmtId="0" fontId="2" fillId="2" borderId="3" xfId="0" applyNumberFormat="1" applyFont="1" applyFill="1" applyBorder="1" applyAlignment="1" applyProtection="1">
      <alignment vertical="center" wrapText="1" shrinkToFit="1"/>
      <protection locked="0"/>
    </xf>
    <xf numFmtId="49" fontId="5" fillId="0" borderId="8" xfId="0" applyNumberFormat="1" applyFont="1" applyFill="1" applyBorder="1" applyAlignment="1" applyProtection="1">
      <alignment horizontal="center" vertical="center" wrapText="1" shrinkToFit="1"/>
      <protection locked="0"/>
    </xf>
    <xf numFmtId="167" fontId="5" fillId="0" borderId="7" xfId="2" applyNumberFormat="1" applyFont="1" applyFill="1" applyBorder="1" applyAlignment="1" applyProtection="1">
      <alignment horizontal="right" vertical="center" wrapText="1" shrinkToFit="1"/>
      <protection locked="0"/>
    </xf>
    <xf numFmtId="0" fontId="30" fillId="0" borderId="3" xfId="0" applyFont="1" applyFill="1" applyBorder="1" applyAlignment="1">
      <alignment horizontal="left" vertical="center" wrapText="1"/>
    </xf>
    <xf numFmtId="0" fontId="2" fillId="0" borderId="0" xfId="0" applyFont="1" applyFill="1" applyBorder="1" applyAlignment="1" applyProtection="1">
      <alignment vertical="center" wrapText="1" shrinkToFit="1"/>
      <protection locked="0"/>
    </xf>
    <xf numFmtId="0" fontId="30" fillId="0" borderId="0" xfId="0" applyFont="1" applyFill="1"/>
    <xf numFmtId="49" fontId="2" fillId="0" borderId="0" xfId="0" applyNumberFormat="1" applyFont="1" applyFill="1"/>
    <xf numFmtId="49" fontId="2" fillId="0" borderId="4" xfId="0" applyNumberFormat="1" applyFont="1" applyFill="1" applyBorder="1"/>
    <xf numFmtId="167" fontId="2" fillId="0" borderId="0" xfId="2" applyNumberFormat="1" applyFont="1" applyFill="1"/>
    <xf numFmtId="167" fontId="2" fillId="0" borderId="0" xfId="2" applyNumberFormat="1" applyFont="1" applyFill="1" applyAlignment="1">
      <alignment horizontal="right"/>
    </xf>
    <xf numFmtId="167" fontId="2" fillId="0" borderId="7" xfId="2" applyNumberFormat="1" applyFont="1" applyFill="1" applyBorder="1"/>
    <xf numFmtId="167" fontId="2" fillId="0" borderId="0" xfId="2" applyNumberFormat="1" applyFont="1" applyFill="1" applyAlignment="1">
      <alignment horizontal="center"/>
    </xf>
    <xf numFmtId="0" fontId="2" fillId="0" borderId="2" xfId="0" applyFont="1" applyFill="1" applyBorder="1" applyAlignment="1"/>
    <xf numFmtId="167" fontId="2" fillId="0" borderId="0" xfId="2" applyNumberFormat="1" applyFont="1" applyFill="1" applyBorder="1" applyAlignment="1" applyProtection="1">
      <alignment horizontal="right" vertical="center" wrapText="1" shrinkToFit="1"/>
      <protection locked="0"/>
    </xf>
    <xf numFmtId="167" fontId="2" fillId="0" borderId="7" xfId="2" applyNumberFormat="1" applyFont="1" applyFill="1" applyBorder="1" applyAlignment="1" applyProtection="1">
      <alignment horizontal="left" vertical="center" wrapText="1" shrinkToFit="1"/>
      <protection locked="0"/>
    </xf>
    <xf numFmtId="49" fontId="5" fillId="0" borderId="2" xfId="0" applyNumberFormat="1" applyFont="1" applyFill="1" applyBorder="1" applyAlignment="1">
      <alignment horizontal="center" vertical="center"/>
    </xf>
    <xf numFmtId="0" fontId="5" fillId="0" borderId="2" xfId="0" applyFont="1" applyFill="1" applyBorder="1" applyAlignment="1">
      <alignment vertical="center" wrapText="1"/>
    </xf>
    <xf numFmtId="49" fontId="5" fillId="0" borderId="2" xfId="0" applyNumberFormat="1" applyFont="1" applyFill="1" applyBorder="1" applyAlignment="1">
      <alignment vertical="center"/>
    </xf>
    <xf numFmtId="0" fontId="2" fillId="0" borderId="2" xfId="0" applyFont="1" applyFill="1" applyBorder="1" applyAlignment="1">
      <alignment vertical="center" wrapText="1"/>
    </xf>
    <xf numFmtId="49" fontId="2" fillId="0" borderId="2" xfId="0" applyNumberFormat="1" applyFont="1" applyFill="1" applyBorder="1" applyAlignment="1">
      <alignment vertical="center"/>
    </xf>
    <xf numFmtId="0" fontId="2" fillId="3" borderId="2" xfId="0" applyFont="1" applyFill="1" applyBorder="1" applyAlignment="1">
      <alignment horizontal="left" vertical="center" wrapText="1"/>
    </xf>
    <xf numFmtId="0" fontId="2" fillId="0" borderId="2" xfId="0" applyNumberFormat="1" applyFont="1" applyBorder="1" applyAlignment="1">
      <alignment horizontal="center" vertical="center"/>
    </xf>
    <xf numFmtId="0" fontId="2" fillId="2" borderId="2" xfId="0" applyFont="1" applyFill="1" applyBorder="1" applyAlignment="1">
      <alignment vertical="top" wrapText="1"/>
    </xf>
    <xf numFmtId="0" fontId="2" fillId="0" borderId="2" xfId="0" applyFont="1" applyFill="1" applyBorder="1" applyAlignment="1">
      <alignment vertical="top" wrapText="1"/>
    </xf>
    <xf numFmtId="49" fontId="2" fillId="0" borderId="2" xfId="0" applyNumberFormat="1" applyFont="1" applyFill="1" applyBorder="1" applyAlignment="1">
      <alignment horizontal="right" vertical="center"/>
    </xf>
    <xf numFmtId="0" fontId="30" fillId="0" borderId="2" xfId="0" applyFont="1" applyFill="1" applyBorder="1" applyAlignment="1">
      <alignment horizontal="left" vertical="center" wrapText="1"/>
    </xf>
    <xf numFmtId="0" fontId="30" fillId="0" borderId="4" xfId="0" applyFont="1" applyFill="1" applyBorder="1" applyAlignment="1">
      <alignment horizontal="left" vertical="center" wrapText="1"/>
    </xf>
    <xf numFmtId="167" fontId="2" fillId="0" borderId="4" xfId="2" applyNumberFormat="1" applyFont="1" applyFill="1" applyBorder="1" applyAlignment="1" applyProtection="1">
      <alignment vertical="center" wrapText="1" shrinkToFit="1"/>
      <protection locked="0"/>
    </xf>
    <xf numFmtId="0" fontId="2" fillId="0" borderId="23" xfId="0" applyFont="1" applyFill="1" applyBorder="1" applyAlignment="1">
      <alignment horizontal="left" vertical="top" wrapText="1"/>
    </xf>
    <xf numFmtId="49" fontId="2" fillId="0" borderId="5" xfId="0" applyNumberFormat="1" applyFont="1" applyFill="1" applyBorder="1" applyAlignment="1">
      <alignment horizontal="left" vertical="top" wrapText="1"/>
    </xf>
    <xf numFmtId="49" fontId="2" fillId="0" borderId="12" xfId="0" applyNumberFormat="1" applyFont="1" applyFill="1" applyBorder="1" applyAlignment="1">
      <alignment horizontal="left" vertical="top" wrapText="1"/>
    </xf>
    <xf numFmtId="0" fontId="2" fillId="0" borderId="23" xfId="0" applyNumberFormat="1" applyFont="1" applyFill="1" applyBorder="1" applyAlignment="1" applyProtection="1">
      <alignment horizontal="left" vertical="top" wrapText="1" shrinkToFit="1"/>
      <protection locked="0"/>
    </xf>
    <xf numFmtId="0" fontId="2" fillId="0" borderId="1" xfId="0" applyFont="1" applyFill="1" applyBorder="1" applyAlignment="1" applyProtection="1">
      <alignment vertical="center" wrapText="1" shrinkToFit="1"/>
      <protection locked="0"/>
    </xf>
    <xf numFmtId="0" fontId="2" fillId="0" borderId="3" xfId="0" applyFont="1" applyFill="1" applyBorder="1" applyAlignment="1">
      <alignment horizontal="left" vertical="top" wrapText="1"/>
    </xf>
    <xf numFmtId="49" fontId="2" fillId="0" borderId="3" xfId="0" applyNumberFormat="1" applyFont="1" applyFill="1" applyBorder="1" applyAlignment="1">
      <alignment horizontal="left" vertical="top" wrapText="1"/>
    </xf>
    <xf numFmtId="0" fontId="2" fillId="0" borderId="3" xfId="0" applyFont="1" applyFill="1" applyBorder="1" applyAlignment="1">
      <alignment vertical="top" wrapText="1"/>
    </xf>
    <xf numFmtId="49" fontId="2" fillId="0" borderId="3" xfId="0" applyNumberFormat="1" applyFont="1" applyFill="1" applyBorder="1" applyAlignment="1">
      <alignment vertical="top" wrapText="1"/>
    </xf>
    <xf numFmtId="0" fontId="31" fillId="0" borderId="2" xfId="0" applyNumberFormat="1" applyFont="1" applyFill="1" applyBorder="1" applyAlignment="1" applyProtection="1">
      <alignment vertical="center" wrapText="1" shrinkToFit="1"/>
      <protection locked="0"/>
    </xf>
    <xf numFmtId="49" fontId="2" fillId="0" borderId="2" xfId="0" applyNumberFormat="1" applyFont="1" applyFill="1" applyBorder="1"/>
    <xf numFmtId="167" fontId="2" fillId="0" borderId="2" xfId="2" applyNumberFormat="1" applyFont="1" applyFill="1" applyBorder="1"/>
    <xf numFmtId="167" fontId="2" fillId="0" borderId="2" xfId="2" applyNumberFormat="1" applyFont="1" applyFill="1" applyBorder="1" applyAlignment="1">
      <alignment horizontal="right"/>
    </xf>
    <xf numFmtId="0" fontId="2" fillId="0" borderId="0" xfId="0" applyFont="1" applyFill="1" applyAlignment="1">
      <alignment horizontal="left"/>
    </xf>
    <xf numFmtId="0" fontId="35" fillId="0" borderId="0" xfId="0" applyFont="1" applyFill="1" applyAlignment="1">
      <alignment horizontal="center"/>
    </xf>
    <xf numFmtId="0" fontId="35" fillId="0" borderId="0" xfId="0" applyFont="1" applyFill="1"/>
    <xf numFmtId="0" fontId="35" fillId="0" borderId="0" xfId="0" applyFont="1" applyFill="1" applyAlignment="1"/>
    <xf numFmtId="49" fontId="35" fillId="0" borderId="0" xfId="0" applyNumberFormat="1" applyFont="1" applyFill="1"/>
    <xf numFmtId="168" fontId="2" fillId="0" borderId="0" xfId="0" applyNumberFormat="1" applyFont="1" applyFill="1"/>
    <xf numFmtId="0" fontId="35" fillId="0" borderId="0" xfId="0" applyFont="1" applyFill="1" applyAlignment="1">
      <alignment horizontal="right"/>
    </xf>
    <xf numFmtId="0" fontId="2" fillId="0" borderId="0" xfId="0" applyFont="1" applyFill="1" applyAlignment="1">
      <alignment horizontal="right"/>
    </xf>
    <xf numFmtId="0" fontId="2" fillId="0" borderId="0" xfId="0" applyFont="1"/>
    <xf numFmtId="0" fontId="2" fillId="0" borderId="0" xfId="0" applyFont="1" applyAlignment="1">
      <alignment horizontal="center" vertical="center"/>
    </xf>
    <xf numFmtId="0" fontId="2" fillId="0" borderId="0" xfId="0" applyFont="1" applyAlignment="1"/>
    <xf numFmtId="0" fontId="24" fillId="0" borderId="2" xfId="0" applyFont="1" applyBorder="1" applyAlignment="1">
      <alignment horizontal="center" vertical="top" wrapText="1"/>
    </xf>
    <xf numFmtId="0" fontId="24" fillId="0" borderId="2" xfId="0" applyFont="1" applyBorder="1" applyAlignment="1">
      <alignment horizontal="center" vertical="center" wrapText="1"/>
    </xf>
    <xf numFmtId="0" fontId="2" fillId="0" borderId="0" xfId="0" applyFont="1" applyAlignment="1">
      <alignment horizontal="center"/>
    </xf>
    <xf numFmtId="0" fontId="36" fillId="3" borderId="2" xfId="0" applyFont="1" applyFill="1" applyBorder="1" applyAlignment="1">
      <alignment vertical="center" wrapText="1"/>
    </xf>
    <xf numFmtId="49" fontId="36" fillId="3" borderId="2" xfId="0" applyNumberFormat="1" applyFont="1" applyFill="1" applyBorder="1" applyAlignment="1">
      <alignment horizontal="center" vertical="center"/>
    </xf>
    <xf numFmtId="0" fontId="36" fillId="3" borderId="2" xfId="0" applyFont="1" applyFill="1" applyBorder="1" applyAlignment="1">
      <alignment horizontal="center" vertical="center" wrapText="1"/>
    </xf>
    <xf numFmtId="165" fontId="10" fillId="3" borderId="2" xfId="0" applyNumberFormat="1" applyFont="1" applyFill="1" applyBorder="1" applyAlignment="1">
      <alignment vertical="center"/>
    </xf>
    <xf numFmtId="0" fontId="37" fillId="3" borderId="2" xfId="0" applyFont="1" applyFill="1" applyBorder="1" applyAlignment="1">
      <alignment vertical="center" wrapText="1"/>
    </xf>
    <xf numFmtId="1" fontId="24" fillId="3" borderId="2" xfId="0" applyNumberFormat="1" applyFont="1" applyFill="1" applyBorder="1" applyAlignment="1">
      <alignment horizontal="center" vertical="center"/>
    </xf>
    <xf numFmtId="0" fontId="24" fillId="3" borderId="2" xfId="0" applyFont="1" applyFill="1" applyBorder="1" applyAlignment="1">
      <alignment horizontal="center" vertical="center" wrapText="1"/>
    </xf>
    <xf numFmtId="165" fontId="4" fillId="3" borderId="2" xfId="0" applyNumberFormat="1" applyFont="1" applyFill="1" applyBorder="1" applyAlignment="1">
      <alignment vertical="center"/>
    </xf>
    <xf numFmtId="0" fontId="24" fillId="0" borderId="2" xfId="0" applyFont="1" applyFill="1" applyBorder="1" applyAlignment="1">
      <alignment vertical="top" wrapText="1"/>
    </xf>
    <xf numFmtId="0" fontId="24" fillId="0" borderId="2" xfId="0" applyNumberFormat="1" applyFont="1" applyBorder="1" applyAlignment="1">
      <alignment horizontal="center" vertical="top"/>
    </xf>
    <xf numFmtId="0" fontId="24" fillId="0" borderId="2" xfId="0" applyNumberFormat="1" applyFont="1" applyBorder="1" applyAlignment="1">
      <alignment vertical="top" wrapText="1"/>
    </xf>
    <xf numFmtId="0" fontId="38" fillId="0" borderId="5" xfId="0" applyFont="1" applyFill="1" applyBorder="1" applyAlignment="1">
      <alignment vertical="top" wrapText="1"/>
    </xf>
    <xf numFmtId="0" fontId="38" fillId="0" borderId="2" xfId="0" applyFont="1" applyFill="1" applyBorder="1" applyAlignment="1">
      <alignment horizontal="left" vertical="top" wrapText="1"/>
    </xf>
    <xf numFmtId="0" fontId="24" fillId="0" borderId="2" xfId="0" applyFont="1" applyFill="1" applyBorder="1" applyAlignment="1">
      <alignment horizontal="left" vertical="top" wrapText="1"/>
    </xf>
    <xf numFmtId="49" fontId="4" fillId="0" borderId="2" xfId="0" applyNumberFormat="1" applyFont="1" applyFill="1" applyBorder="1" applyAlignment="1">
      <alignment horizontal="center" vertical="top" wrapText="1"/>
    </xf>
    <xf numFmtId="164" fontId="4" fillId="0" borderId="2" xfId="0" applyNumberFormat="1" applyFont="1" applyBorder="1" applyAlignment="1">
      <alignment horizontal="right" vertical="top" wrapText="1"/>
    </xf>
    <xf numFmtId="49" fontId="4" fillId="3" borderId="2" xfId="0" applyNumberFormat="1" applyFont="1" applyFill="1" applyBorder="1" applyAlignment="1">
      <alignment vertical="center"/>
    </xf>
    <xf numFmtId="0" fontId="6" fillId="3" borderId="2" xfId="0" applyNumberFormat="1" applyFont="1" applyFill="1" applyBorder="1" applyAlignment="1">
      <alignment vertical="center" wrapText="1"/>
    </xf>
    <xf numFmtId="0" fontId="24" fillId="0" borderId="2" xfId="0" applyNumberFormat="1" applyFont="1" applyFill="1" applyBorder="1" applyAlignment="1">
      <alignment horizontal="center" vertical="top"/>
    </xf>
    <xf numFmtId="0" fontId="4" fillId="3" borderId="5" xfId="0" applyFont="1" applyFill="1" applyBorder="1" applyAlignment="1">
      <alignment vertical="center" wrapText="1"/>
    </xf>
    <xf numFmtId="49" fontId="4" fillId="3" borderId="5" xfId="0" applyNumberFormat="1" applyFont="1" applyFill="1" applyBorder="1" applyAlignment="1">
      <alignment vertical="center"/>
    </xf>
    <xf numFmtId="0" fontId="39" fillId="0" borderId="2" xfId="0" applyNumberFormat="1" applyFont="1" applyFill="1" applyBorder="1" applyAlignment="1" applyProtection="1">
      <alignment horizontal="left" vertical="top" wrapText="1" shrinkToFit="1"/>
      <protection locked="0"/>
    </xf>
    <xf numFmtId="0" fontId="40" fillId="0" borderId="5" xfId="0" applyFont="1" applyFill="1" applyBorder="1" applyAlignment="1">
      <alignment vertical="top" wrapText="1"/>
    </xf>
    <xf numFmtId="0" fontId="41" fillId="0" borderId="5" xfId="0" applyFont="1" applyFill="1" applyBorder="1" applyAlignment="1">
      <alignment vertical="top"/>
    </xf>
    <xf numFmtId="0" fontId="41" fillId="0" borderId="5" xfId="0" applyFont="1" applyFill="1" applyBorder="1" applyAlignment="1">
      <alignment vertical="top" wrapText="1"/>
    </xf>
    <xf numFmtId="49" fontId="4" fillId="0" borderId="2" xfId="0" applyNumberFormat="1" applyFont="1" applyFill="1" applyBorder="1" applyAlignment="1">
      <alignment horizontal="center" vertical="top"/>
    </xf>
    <xf numFmtId="49" fontId="4" fillId="0" borderId="2" xfId="0" applyNumberFormat="1" applyFont="1" applyFill="1" applyBorder="1" applyAlignment="1">
      <alignment horizontal="right" vertical="top"/>
    </xf>
    <xf numFmtId="164" fontId="4" fillId="0" borderId="2" xfId="0" applyNumberFormat="1" applyFont="1" applyFill="1" applyBorder="1" applyAlignment="1">
      <alignment vertical="top"/>
    </xf>
    <xf numFmtId="0" fontId="38" fillId="0" borderId="2" xfId="0" applyFont="1" applyFill="1" applyBorder="1" applyAlignment="1">
      <alignment vertical="top" wrapText="1"/>
    </xf>
    <xf numFmtId="0" fontId="40" fillId="0" borderId="2" xfId="0" applyFont="1" applyFill="1" applyBorder="1" applyAlignment="1">
      <alignment vertical="top" wrapText="1"/>
    </xf>
    <xf numFmtId="0" fontId="41" fillId="0" borderId="2" xfId="0" applyFont="1" applyFill="1" applyBorder="1" applyAlignment="1">
      <alignment vertical="top"/>
    </xf>
    <xf numFmtId="0" fontId="41" fillId="0" borderId="2" xfId="0" applyFont="1" applyFill="1" applyBorder="1" applyAlignment="1">
      <alignment vertical="top" wrapText="1"/>
    </xf>
    <xf numFmtId="0" fontId="43" fillId="0" borderId="0" xfId="1" applyNumberFormat="1" applyFont="1" applyFill="1" applyBorder="1" applyAlignment="1" applyProtection="1">
      <alignment horizontal="center" vertical="top" wrapText="1"/>
    </xf>
    <xf numFmtId="0" fontId="44" fillId="0" borderId="0" xfId="1" applyNumberFormat="1" applyFont="1" applyFill="1" applyBorder="1" applyAlignment="1" applyProtection="1">
      <alignment horizontal="center" vertical="top" wrapText="1"/>
    </xf>
    <xf numFmtId="49" fontId="44" fillId="0" borderId="0" xfId="1" applyNumberFormat="1" applyFont="1" applyFill="1" applyBorder="1" applyAlignment="1" applyProtection="1">
      <alignment horizontal="center" vertical="top" wrapText="1"/>
    </xf>
    <xf numFmtId="0" fontId="44" fillId="0" borderId="0" xfId="1" applyNumberFormat="1" applyFont="1" applyFill="1" applyBorder="1" applyAlignment="1" applyProtection="1">
      <alignment horizontal="left" vertical="top" wrapText="1"/>
    </xf>
    <xf numFmtId="0" fontId="45" fillId="0" borderId="2" xfId="1" applyNumberFormat="1" applyFont="1" applyFill="1" applyBorder="1" applyAlignment="1" applyProtection="1">
      <alignment horizontal="center" vertical="center" wrapText="1"/>
    </xf>
    <xf numFmtId="0" fontId="44" fillId="0" borderId="3" xfId="1" applyNumberFormat="1" applyFont="1" applyFill="1" applyBorder="1" applyAlignment="1" applyProtection="1">
      <alignment horizontal="center" vertical="center" wrapText="1"/>
    </xf>
    <xf numFmtId="0" fontId="45" fillId="0" borderId="3" xfId="1" applyNumberFormat="1" applyFont="1" applyFill="1" applyBorder="1" applyAlignment="1" applyProtection="1">
      <alignment horizontal="center" vertical="center" wrapText="1"/>
    </xf>
    <xf numFmtId="0" fontId="47" fillId="0" borderId="3" xfId="1" applyNumberFormat="1" applyFont="1" applyFill="1" applyBorder="1" applyAlignment="1" applyProtection="1">
      <alignment horizontal="center" vertical="center" wrapText="1"/>
    </xf>
    <xf numFmtId="49" fontId="45" fillId="0" borderId="2" xfId="1" applyNumberFormat="1" applyFont="1" applyFill="1" applyBorder="1" applyAlignment="1" applyProtection="1">
      <alignment horizontal="center" vertical="center" wrapText="1"/>
    </xf>
    <xf numFmtId="0" fontId="45" fillId="0" borderId="2" xfId="1" applyNumberFormat="1" applyFont="1" applyFill="1" applyBorder="1" applyAlignment="1" applyProtection="1">
      <alignment horizontal="left" vertical="center" wrapText="1"/>
    </xf>
    <xf numFmtId="16" fontId="48" fillId="0" borderId="2" xfId="1" applyNumberFormat="1" applyFont="1" applyFill="1" applyBorder="1" applyAlignment="1" applyProtection="1">
      <alignment horizontal="center" vertical="center" wrapText="1"/>
    </xf>
    <xf numFmtId="0" fontId="49" fillId="0" borderId="2" xfId="1" applyNumberFormat="1" applyFont="1" applyFill="1" applyBorder="1" applyAlignment="1" applyProtection="1">
      <alignment horizontal="left" vertical="center" wrapText="1"/>
    </xf>
    <xf numFmtId="0" fontId="49" fillId="0" borderId="2" xfId="1" applyNumberFormat="1" applyFont="1" applyFill="1" applyBorder="1" applyAlignment="1" applyProtection="1">
      <alignment horizontal="center" vertical="center" wrapText="1"/>
    </xf>
    <xf numFmtId="49" fontId="21" fillId="0" borderId="2" xfId="1" applyNumberFormat="1" applyFont="1" applyFill="1" applyBorder="1" applyAlignment="1" applyProtection="1">
      <alignment horizontal="center" vertical="center" wrapText="1" shrinkToFit="1"/>
      <protection locked="0"/>
    </xf>
    <xf numFmtId="0" fontId="50" fillId="0" borderId="2" xfId="1" applyNumberFormat="1" applyFont="1" applyFill="1" applyBorder="1" applyAlignment="1" applyProtection="1">
      <alignment horizontal="center" vertical="center" wrapText="1" shrinkToFit="1"/>
      <protection locked="0"/>
    </xf>
    <xf numFmtId="4" fontId="11" fillId="0" borderId="2" xfId="1" applyNumberFormat="1" applyFont="1" applyFill="1" applyBorder="1" applyAlignment="1" applyProtection="1">
      <alignment horizontal="left" vertical="center" shrinkToFit="1"/>
      <protection locked="0"/>
    </xf>
    <xf numFmtId="0" fontId="51" fillId="0" borderId="2" xfId="1" applyNumberFormat="1" applyFont="1" applyFill="1" applyBorder="1" applyAlignment="1" applyProtection="1">
      <alignment horizontal="center" vertical="center" wrapText="1"/>
    </xf>
    <xf numFmtId="0" fontId="52" fillId="0" borderId="2" xfId="1" applyNumberFormat="1" applyFont="1" applyFill="1" applyBorder="1" applyAlignment="1" applyProtection="1">
      <alignment horizontal="left" vertical="center" wrapText="1"/>
    </xf>
    <xf numFmtId="0" fontId="52" fillId="0" borderId="2" xfId="1" applyNumberFormat="1" applyFont="1" applyFill="1" applyBorder="1" applyAlignment="1" applyProtection="1">
      <alignment horizontal="center" vertical="center" wrapText="1"/>
    </xf>
    <xf numFmtId="49" fontId="22" fillId="0" borderId="2" xfId="1" applyNumberFormat="1" applyFont="1" applyFill="1" applyBorder="1" applyAlignment="1" applyProtection="1">
      <alignment horizontal="center" vertical="center" wrapText="1" shrinkToFit="1"/>
      <protection locked="0"/>
    </xf>
    <xf numFmtId="4" fontId="53" fillId="0" borderId="2" xfId="1" applyNumberFormat="1" applyFont="1" applyFill="1" applyBorder="1" applyAlignment="1" applyProtection="1">
      <alignment horizontal="left" vertical="center" shrinkToFit="1"/>
      <protection locked="0"/>
    </xf>
    <xf numFmtId="0" fontId="45" fillId="0" borderId="2" xfId="1" applyNumberFormat="1" applyFont="1" applyFill="1" applyBorder="1" applyAlignment="1" applyProtection="1">
      <alignment horizontal="left" vertical="center" wrapText="1" shrinkToFit="1"/>
      <protection locked="0"/>
    </xf>
    <xf numFmtId="0" fontId="22" fillId="0" borderId="2" xfId="1" applyNumberFormat="1" applyFont="1" applyFill="1" applyBorder="1" applyAlignment="1" applyProtection="1">
      <alignment horizontal="left" vertical="center" wrapText="1" shrinkToFit="1"/>
      <protection locked="0"/>
    </xf>
    <xf numFmtId="165" fontId="53" fillId="0" borderId="2" xfId="1" applyNumberFormat="1" applyFont="1" applyFill="1" applyBorder="1" applyAlignment="1" applyProtection="1">
      <alignment horizontal="right" vertical="center" wrapText="1" shrinkToFit="1"/>
      <protection locked="0"/>
    </xf>
    <xf numFmtId="0" fontId="51" fillId="0" borderId="2"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left" vertical="center" wrapText="1"/>
    </xf>
    <xf numFmtId="0" fontId="17" fillId="0" borderId="2" xfId="1" applyNumberFormat="1" applyFont="1" applyFill="1" applyBorder="1" applyAlignment="1" applyProtection="1">
      <alignment horizontal="center" vertical="center" wrapText="1"/>
    </xf>
    <xf numFmtId="49" fontId="54" fillId="0" borderId="2" xfId="0" applyNumberFormat="1" applyFont="1" applyFill="1" applyBorder="1" applyAlignment="1" applyProtection="1">
      <alignment horizontal="center" vertical="center" wrapText="1" shrinkToFit="1"/>
      <protection locked="0"/>
    </xf>
    <xf numFmtId="0" fontId="55" fillId="0" borderId="2" xfId="0" applyNumberFormat="1" applyFont="1" applyFill="1" applyBorder="1" applyAlignment="1" applyProtection="1">
      <alignment vertical="center" wrapText="1" shrinkToFit="1"/>
      <protection locked="0"/>
    </xf>
    <xf numFmtId="0" fontId="17" fillId="0" borderId="2" xfId="0" applyNumberFormat="1" applyFont="1" applyFill="1" applyBorder="1" applyAlignment="1" applyProtection="1">
      <alignment horizontal="left" vertical="center" wrapText="1" shrinkToFit="1"/>
      <protection locked="0"/>
    </xf>
    <xf numFmtId="0" fontId="55" fillId="0" borderId="2" xfId="0" applyNumberFormat="1" applyFont="1" applyFill="1" applyBorder="1" applyAlignment="1" applyProtection="1">
      <alignment horizontal="left" vertical="center" wrapText="1" shrinkToFit="1"/>
      <protection locked="0"/>
    </xf>
    <xf numFmtId="0" fontId="17" fillId="5" borderId="2" xfId="0" applyNumberFormat="1" applyFont="1" applyFill="1" applyBorder="1" applyAlignment="1">
      <alignment horizontal="left" vertical="top" wrapText="1"/>
    </xf>
    <xf numFmtId="0" fontId="56" fillId="5" borderId="2" xfId="0" applyNumberFormat="1" applyFont="1" applyFill="1" applyBorder="1" applyAlignment="1">
      <alignment horizontal="left" vertical="top" wrapText="1"/>
    </xf>
    <xf numFmtId="0" fontId="17" fillId="0" borderId="5" xfId="0" applyNumberFormat="1" applyFont="1" applyFill="1" applyBorder="1" applyAlignment="1" applyProtection="1">
      <alignment horizontal="left" vertical="center" wrapText="1" shrinkToFit="1"/>
      <protection locked="0"/>
    </xf>
    <xf numFmtId="49" fontId="17" fillId="0" borderId="5" xfId="0" applyNumberFormat="1" applyFont="1" applyFill="1" applyBorder="1" applyAlignment="1" applyProtection="1">
      <alignment horizontal="left" vertical="center" wrapText="1" shrinkToFit="1"/>
      <protection locked="0"/>
    </xf>
    <xf numFmtId="165" fontId="17" fillId="0" borderId="5" xfId="0" applyNumberFormat="1" applyFont="1" applyFill="1" applyBorder="1" applyAlignment="1" applyProtection="1">
      <alignment horizontal="center" vertical="center" wrapText="1" shrinkToFit="1"/>
      <protection locked="0"/>
    </xf>
    <xf numFmtId="2" fontId="17" fillId="0" borderId="5" xfId="0" applyNumberFormat="1" applyFont="1" applyFill="1" applyBorder="1" applyAlignment="1" applyProtection="1">
      <alignment horizontal="center" vertical="center" wrapText="1" shrinkToFit="1"/>
      <protection locked="0"/>
    </xf>
    <xf numFmtId="0" fontId="45" fillId="0" borderId="0" xfId="0" applyNumberFormat="1" applyFont="1" applyFill="1" applyBorder="1" applyAlignment="1" applyProtection="1">
      <alignment vertical="center"/>
    </xf>
    <xf numFmtId="0" fontId="45" fillId="0" borderId="0" xfId="6" applyFont="1" applyAlignment="1">
      <alignment vertical="center"/>
    </xf>
    <xf numFmtId="0" fontId="17" fillId="2" borderId="23" xfId="0" applyNumberFormat="1" applyFont="1" applyFill="1" applyBorder="1" applyAlignment="1" applyProtection="1">
      <alignment horizontal="left" vertical="center" wrapText="1" shrinkToFit="1"/>
      <protection locked="0"/>
    </xf>
    <xf numFmtId="0" fontId="17" fillId="2" borderId="5" xfId="0" applyNumberFormat="1" applyFont="1" applyFill="1" applyBorder="1" applyAlignment="1" applyProtection="1">
      <alignment horizontal="left" vertical="center" wrapText="1" shrinkToFit="1"/>
      <protection locked="0"/>
    </xf>
    <xf numFmtId="49" fontId="17" fillId="2" borderId="5" xfId="0" applyNumberFormat="1" applyFont="1" applyFill="1" applyBorder="1" applyAlignment="1" applyProtection="1">
      <alignment horizontal="left" vertical="center" wrapText="1" shrinkToFit="1"/>
      <protection locked="0"/>
    </xf>
    <xf numFmtId="0" fontId="17" fillId="2" borderId="0" xfId="0" applyNumberFormat="1" applyFont="1" applyFill="1" applyBorder="1" applyAlignment="1" applyProtection="1">
      <alignment horizontal="left" vertical="center" wrapText="1" shrinkToFit="1"/>
      <protection locked="0"/>
    </xf>
    <xf numFmtId="165" fontId="17" fillId="2" borderId="0" xfId="0" applyNumberFormat="1" applyFont="1" applyFill="1" applyBorder="1" applyAlignment="1" applyProtection="1">
      <alignment horizontal="center" vertical="center" wrapText="1" shrinkToFit="1"/>
      <protection locked="0"/>
    </xf>
    <xf numFmtId="165" fontId="17" fillId="2" borderId="5" xfId="0" applyNumberFormat="1" applyFont="1" applyFill="1" applyBorder="1" applyAlignment="1" applyProtection="1">
      <alignment horizontal="center" vertical="center" wrapText="1" shrinkToFit="1"/>
      <protection locked="0"/>
    </xf>
    <xf numFmtId="0" fontId="17" fillId="2" borderId="6" xfId="1" applyNumberFormat="1" applyFont="1" applyFill="1" applyBorder="1" applyAlignment="1" applyProtection="1">
      <alignment horizontal="left" vertical="top" wrapText="1" shrinkToFit="1"/>
      <protection locked="0"/>
    </xf>
    <xf numFmtId="0" fontId="17" fillId="2" borderId="4" xfId="1" applyNumberFormat="1" applyFont="1" applyFill="1" applyBorder="1" applyAlignment="1" applyProtection="1">
      <alignment horizontal="left" vertical="top" wrapText="1" shrinkToFit="1"/>
      <protection locked="0"/>
    </xf>
    <xf numFmtId="49" fontId="17" fillId="2" borderId="4" xfId="1" applyNumberFormat="1" applyFont="1" applyFill="1" applyBorder="1" applyAlignment="1" applyProtection="1">
      <alignment horizontal="left" vertical="top" wrapText="1" shrinkToFit="1"/>
      <protection locked="0"/>
    </xf>
    <xf numFmtId="0" fontId="17" fillId="2" borderId="0" xfId="1" applyNumberFormat="1" applyFont="1" applyFill="1" applyBorder="1" applyAlignment="1" applyProtection="1">
      <alignment horizontal="left" vertical="top" wrapText="1" shrinkToFit="1"/>
      <protection locked="0"/>
    </xf>
    <xf numFmtId="2" fontId="17" fillId="2" borderId="0" xfId="1" applyNumberFormat="1" applyFont="1" applyFill="1" applyBorder="1" applyAlignment="1" applyProtection="1">
      <alignment horizontal="left" vertical="top" shrinkToFit="1"/>
      <protection locked="0"/>
    </xf>
    <xf numFmtId="49" fontId="54" fillId="2" borderId="4" xfId="1" applyNumberFormat="1" applyFont="1" applyFill="1" applyBorder="1" applyAlignment="1" applyProtection="1">
      <alignment horizontal="left" vertical="top" wrapText="1" shrinkToFit="1"/>
      <protection locked="0"/>
    </xf>
    <xf numFmtId="165" fontId="17" fillId="2" borderId="4" xfId="1" applyNumberFormat="1" applyFont="1" applyFill="1" applyBorder="1" applyAlignment="1" applyProtection="1">
      <alignment horizontal="left" vertical="top" wrapText="1" shrinkToFit="1"/>
      <protection locked="0"/>
    </xf>
    <xf numFmtId="2" fontId="17" fillId="2" borderId="4" xfId="1" applyNumberFormat="1" applyFont="1" applyFill="1" applyBorder="1" applyAlignment="1" applyProtection="1">
      <alignment horizontal="left" vertical="top" wrapText="1" shrinkToFit="1"/>
      <protection locked="0"/>
    </xf>
    <xf numFmtId="2" fontId="17" fillId="2" borderId="0" xfId="1" applyNumberFormat="1" applyFont="1" applyFill="1" applyBorder="1" applyAlignment="1" applyProtection="1">
      <alignment horizontal="left" vertical="top" wrapText="1" shrinkToFit="1"/>
      <protection locked="0"/>
    </xf>
    <xf numFmtId="0" fontId="17" fillId="2" borderId="20" xfId="1" applyNumberFormat="1" applyFont="1" applyFill="1" applyBorder="1" applyAlignment="1" applyProtection="1">
      <alignment horizontal="left" vertical="center" wrapText="1" shrinkToFit="1"/>
      <protection locked="0"/>
    </xf>
    <xf numFmtId="0" fontId="17" fillId="2" borderId="3" xfId="1" applyNumberFormat="1" applyFont="1" applyFill="1" applyBorder="1" applyAlignment="1" applyProtection="1">
      <alignment horizontal="left" vertical="center" wrapText="1" shrinkToFit="1"/>
      <protection locked="0"/>
    </xf>
    <xf numFmtId="49" fontId="17" fillId="2" borderId="3" xfId="1" applyNumberFormat="1" applyFont="1" applyFill="1" applyBorder="1" applyAlignment="1" applyProtection="1">
      <alignment horizontal="left" vertical="center" wrapText="1" shrinkToFit="1"/>
      <protection locked="0"/>
    </xf>
    <xf numFmtId="0" fontId="17" fillId="2" borderId="0" xfId="1" applyNumberFormat="1" applyFont="1" applyFill="1" applyBorder="1" applyAlignment="1" applyProtection="1">
      <alignment horizontal="left" vertical="center" wrapText="1" shrinkToFit="1"/>
      <protection locked="0"/>
    </xf>
    <xf numFmtId="2" fontId="17" fillId="2" borderId="0" xfId="1" applyNumberFormat="1" applyFont="1" applyFill="1" applyBorder="1" applyAlignment="1" applyProtection="1">
      <alignment horizontal="right" vertical="center" shrinkToFit="1"/>
      <protection locked="0"/>
    </xf>
    <xf numFmtId="49" fontId="54" fillId="2" borderId="3" xfId="1" applyNumberFormat="1" applyFont="1" applyFill="1" applyBorder="1" applyAlignment="1" applyProtection="1">
      <alignment horizontal="right" vertical="top" wrapText="1" shrinkToFit="1"/>
      <protection locked="0"/>
    </xf>
    <xf numFmtId="49" fontId="54" fillId="2" borderId="3" xfId="1" applyNumberFormat="1" applyFont="1" applyFill="1" applyBorder="1" applyAlignment="1" applyProtection="1">
      <alignment horizontal="left" vertical="center" wrapText="1" shrinkToFit="1"/>
      <protection locked="0"/>
    </xf>
    <xf numFmtId="165" fontId="17" fillId="2" borderId="3" xfId="1" applyNumberFormat="1" applyFont="1" applyFill="1" applyBorder="1" applyAlignment="1" applyProtection="1">
      <alignment horizontal="right" vertical="center" wrapText="1" shrinkToFit="1"/>
      <protection locked="0"/>
    </xf>
    <xf numFmtId="49" fontId="58" fillId="0" borderId="2" xfId="1" applyNumberFormat="1" applyFont="1" applyFill="1" applyBorder="1" applyAlignment="1" applyProtection="1">
      <alignment horizontal="center" vertical="center" wrapText="1" shrinkToFit="1"/>
      <protection locked="0"/>
    </xf>
    <xf numFmtId="0" fontId="53" fillId="0" borderId="2" xfId="1" applyNumberFormat="1" applyFont="1" applyFill="1" applyBorder="1" applyAlignment="1" applyProtection="1">
      <alignment horizontal="left" vertical="center" wrapText="1"/>
    </xf>
    <xf numFmtId="0" fontId="53" fillId="0" borderId="2" xfId="1" applyNumberFormat="1" applyFont="1" applyFill="1" applyBorder="1" applyAlignment="1" applyProtection="1">
      <alignment horizontal="center" vertical="center" wrapText="1"/>
    </xf>
    <xf numFmtId="49" fontId="53" fillId="2" borderId="2" xfId="1" applyNumberFormat="1" applyFont="1" applyFill="1" applyBorder="1" applyAlignment="1" applyProtection="1">
      <alignment horizontal="center" vertical="center" wrapText="1" shrinkToFit="1"/>
      <protection locked="0"/>
    </xf>
    <xf numFmtId="0" fontId="59" fillId="5" borderId="2" xfId="0" applyNumberFormat="1" applyFont="1" applyFill="1" applyBorder="1" applyAlignment="1">
      <alignment horizontal="center" vertical="center" wrapText="1"/>
    </xf>
    <xf numFmtId="0" fontId="59" fillId="5" borderId="3" xfId="0" applyNumberFormat="1" applyFont="1" applyFill="1" applyBorder="1" applyAlignment="1">
      <alignment horizontal="center" vertical="center" wrapText="1"/>
    </xf>
    <xf numFmtId="4" fontId="53" fillId="0" borderId="3" xfId="0" applyNumberFormat="1" applyFont="1" applyFill="1" applyBorder="1" applyAlignment="1" applyProtection="1">
      <alignment horizontal="left" vertical="center" shrinkToFit="1"/>
      <protection locked="0"/>
    </xf>
    <xf numFmtId="0" fontId="53" fillId="5" borderId="2" xfId="0" applyNumberFormat="1" applyFont="1" applyFill="1" applyBorder="1" applyAlignment="1">
      <alignment horizontal="left" vertical="top" wrapText="1"/>
    </xf>
    <xf numFmtId="0" fontId="53" fillId="5" borderId="2" xfId="1" applyNumberFormat="1" applyFont="1" applyFill="1" applyBorder="1" applyAlignment="1">
      <alignment horizontal="left" vertical="top" wrapText="1"/>
    </xf>
    <xf numFmtId="0" fontId="53" fillId="0" borderId="2" xfId="0" applyNumberFormat="1" applyFont="1" applyFill="1" applyBorder="1" applyAlignment="1" applyProtection="1">
      <alignment horizontal="left" vertical="center" wrapText="1" shrinkToFit="1"/>
      <protection locked="0"/>
    </xf>
    <xf numFmtId="0" fontId="53" fillId="0" borderId="2" xfId="0" applyNumberFormat="1" applyFont="1" applyFill="1" applyBorder="1" applyAlignment="1">
      <alignment horizontal="left" vertical="top" wrapText="1"/>
    </xf>
    <xf numFmtId="49" fontId="53" fillId="0" borderId="2" xfId="0" applyNumberFormat="1" applyFont="1" applyFill="1" applyBorder="1" applyAlignment="1" applyProtection="1">
      <alignment horizontal="left" vertical="center" wrapText="1" shrinkToFit="1"/>
      <protection locked="0"/>
    </xf>
    <xf numFmtId="14" fontId="51" fillId="0" borderId="2" xfId="1" applyNumberFormat="1" applyFont="1" applyFill="1" applyBorder="1" applyAlignment="1" applyProtection="1">
      <alignment horizontal="center" vertical="center" wrapText="1"/>
      <protection locked="0"/>
    </xf>
    <xf numFmtId="0" fontId="17" fillId="0" borderId="2" xfId="1" applyNumberFormat="1" applyFont="1" applyFill="1" applyBorder="1" applyAlignment="1" applyProtection="1">
      <alignment horizontal="left" vertical="center" wrapText="1"/>
    </xf>
    <xf numFmtId="49" fontId="54" fillId="0" borderId="2" xfId="1" applyNumberFormat="1" applyFont="1" applyFill="1" applyBorder="1" applyAlignment="1" applyProtection="1">
      <alignment horizontal="center" vertical="center" wrapText="1" shrinkToFit="1"/>
      <protection locked="0"/>
    </xf>
    <xf numFmtId="0" fontId="56" fillId="0" borderId="2" xfId="1" applyNumberFormat="1" applyFont="1" applyFill="1" applyBorder="1" applyAlignment="1">
      <alignment horizontal="left" vertical="top" wrapText="1"/>
    </xf>
    <xf numFmtId="0" fontId="17" fillId="0" borderId="2" xfId="1" applyNumberFormat="1" applyFont="1" applyFill="1" applyBorder="1" applyAlignment="1">
      <alignment horizontal="left" vertical="top" wrapText="1"/>
    </xf>
    <xf numFmtId="0" fontId="17" fillId="0" borderId="2" xfId="1" applyNumberFormat="1" applyFont="1" applyFill="1" applyBorder="1" applyAlignment="1" applyProtection="1">
      <alignment horizontal="left" vertical="top" wrapText="1" shrinkToFit="1"/>
      <protection locked="0"/>
    </xf>
    <xf numFmtId="0" fontId="60" fillId="0" borderId="2" xfId="0" applyNumberFormat="1" applyFont="1" applyFill="1" applyBorder="1" applyAlignment="1">
      <alignment horizontal="left" vertical="top" wrapText="1"/>
    </xf>
    <xf numFmtId="0" fontId="17" fillId="0" borderId="2" xfId="0" applyNumberFormat="1" applyFont="1" applyFill="1" applyBorder="1" applyAlignment="1">
      <alignment horizontal="left" vertical="top" wrapText="1"/>
    </xf>
    <xf numFmtId="49" fontId="17" fillId="0" borderId="2" xfId="1" applyNumberFormat="1" applyFont="1" applyFill="1" applyBorder="1" applyAlignment="1">
      <alignment horizontal="left" vertical="center" wrapText="1"/>
    </xf>
    <xf numFmtId="0" fontId="17" fillId="0" borderId="2" xfId="1" applyNumberFormat="1" applyFont="1" applyFill="1" applyBorder="1" applyAlignment="1">
      <alignment horizontal="left" vertical="center" wrapText="1"/>
    </xf>
    <xf numFmtId="165" fontId="17" fillId="0" borderId="2" xfId="1" applyNumberFormat="1" applyFont="1" applyFill="1" applyBorder="1" applyAlignment="1" applyProtection="1">
      <alignment horizontal="center" vertical="center" wrapText="1" shrinkToFit="1"/>
      <protection locked="0"/>
    </xf>
    <xf numFmtId="2" fontId="54" fillId="0" borderId="2" xfId="1" applyNumberFormat="1" applyFont="1" applyFill="1" applyBorder="1" applyAlignment="1" applyProtection="1">
      <alignment horizontal="center" vertical="center" wrapText="1" shrinkToFit="1"/>
      <protection locked="0"/>
    </xf>
    <xf numFmtId="0" fontId="0" fillId="0" borderId="0" xfId="0" applyFill="1"/>
    <xf numFmtId="14" fontId="61" fillId="0" borderId="2" xfId="1" applyNumberFormat="1" applyFont="1" applyFill="1" applyBorder="1" applyAlignment="1" applyProtection="1">
      <alignment horizontal="center" vertical="center" wrapText="1"/>
      <protection locked="0"/>
    </xf>
    <xf numFmtId="0" fontId="61" fillId="0" borderId="2" xfId="1" applyNumberFormat="1" applyFont="1" applyFill="1" applyBorder="1" applyAlignment="1" applyProtection="1">
      <alignment horizontal="left" vertical="center" wrapText="1"/>
    </xf>
    <xf numFmtId="49" fontId="62" fillId="0" borderId="2" xfId="1" applyNumberFormat="1" applyFont="1" applyFill="1" applyBorder="1" applyAlignment="1" applyProtection="1">
      <alignment horizontal="center" vertical="center" wrapText="1" shrinkToFit="1"/>
      <protection locked="0"/>
    </xf>
    <xf numFmtId="0" fontId="63" fillId="0" borderId="2" xfId="1" applyNumberFormat="1" applyFont="1" applyFill="1" applyBorder="1" applyAlignment="1">
      <alignment horizontal="center" vertical="center" wrapText="1"/>
    </xf>
    <xf numFmtId="4" fontId="53" fillId="0" borderId="2" xfId="1" applyNumberFormat="1" applyFont="1" applyFill="1" applyBorder="1" applyAlignment="1">
      <alignment horizontal="left" vertical="center" wrapText="1"/>
    </xf>
    <xf numFmtId="14" fontId="58" fillId="0" borderId="2" xfId="1" applyNumberFormat="1" applyFont="1" applyFill="1" applyBorder="1" applyAlignment="1" applyProtection="1">
      <alignment horizontal="center" vertical="center" wrapText="1"/>
      <protection locked="0"/>
    </xf>
    <xf numFmtId="0" fontId="55" fillId="0" borderId="2" xfId="1" applyNumberFormat="1" applyFont="1" applyFill="1" applyBorder="1" applyAlignment="1">
      <alignment horizontal="left" vertical="top" wrapText="1"/>
    </xf>
    <xf numFmtId="0" fontId="54" fillId="0" borderId="2" xfId="0" applyNumberFormat="1" applyFont="1" applyFill="1" applyBorder="1" applyAlignment="1">
      <alignment horizontal="left" vertical="top" wrapText="1"/>
    </xf>
    <xf numFmtId="4" fontId="17" fillId="0" borderId="2" xfId="1" applyNumberFormat="1" applyFont="1" applyFill="1" applyBorder="1" applyAlignment="1">
      <alignment horizontal="left" vertical="center" wrapText="1"/>
    </xf>
    <xf numFmtId="4" fontId="17" fillId="0" borderId="2" xfId="1" applyNumberFormat="1" applyFont="1" applyFill="1" applyBorder="1" applyAlignment="1" applyProtection="1">
      <alignment horizontal="center" vertical="center" wrapText="1" shrinkToFit="1"/>
      <protection locked="0"/>
    </xf>
    <xf numFmtId="0" fontId="22" fillId="0" borderId="0" xfId="1" applyNumberFormat="1" applyFont="1" applyFill="1" applyBorder="1" applyAlignment="1" applyProtection="1">
      <alignment vertical="top"/>
    </xf>
    <xf numFmtId="0" fontId="64" fillId="0" borderId="0" xfId="1" applyFont="1" applyAlignment="1">
      <alignment horizontal="left"/>
    </xf>
    <xf numFmtId="0" fontId="65" fillId="0" borderId="0" xfId="1" applyFont="1" applyAlignment="1">
      <alignment horizontal="left"/>
    </xf>
    <xf numFmtId="0" fontId="65" fillId="0" borderId="0" xfId="1" applyFont="1" applyFill="1" applyAlignment="1">
      <alignment horizontal="left"/>
    </xf>
    <xf numFmtId="0" fontId="65" fillId="0" borderId="0" xfId="1" applyFont="1" applyFill="1"/>
    <xf numFmtId="0" fontId="64" fillId="0" borderId="0" xfId="1" applyFont="1" applyFill="1"/>
    <xf numFmtId="43" fontId="65" fillId="0" borderId="0" xfId="2" applyFont="1" applyFill="1"/>
    <xf numFmtId="0" fontId="21" fillId="0" borderId="0" xfId="1" applyFont="1" applyFill="1"/>
    <xf numFmtId="0" fontId="64" fillId="0" borderId="0" xfId="1" applyFont="1" applyFill="1" applyAlignment="1">
      <alignment horizontal="left"/>
    </xf>
    <xf numFmtId="0" fontId="21" fillId="0" borderId="0" xfId="1" applyFont="1" applyAlignment="1">
      <alignment horizontal="left"/>
    </xf>
    <xf numFmtId="0" fontId="21" fillId="0" borderId="0" xfId="1" applyFont="1" applyFill="1" applyAlignment="1">
      <alignment horizontal="left"/>
    </xf>
    <xf numFmtId="0" fontId="50" fillId="0" borderId="0" xfId="1" applyFont="1" applyAlignment="1">
      <alignment horizontal="left"/>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49" fontId="11" fillId="3" borderId="2" xfId="0" applyNumberFormat="1" applyFont="1" applyFill="1" applyBorder="1" applyAlignment="1">
      <alignment vertical="center"/>
    </xf>
    <xf numFmtId="0" fontId="11" fillId="3" borderId="2" xfId="0" applyFont="1" applyFill="1" applyBorder="1" applyAlignment="1">
      <alignment vertical="center" wrapText="1"/>
    </xf>
    <xf numFmtId="49" fontId="11" fillId="3" borderId="2" xfId="0" applyNumberFormat="1" applyFont="1" applyFill="1" applyBorder="1" applyAlignment="1">
      <alignment horizontal="center" vertical="center" wrapText="1"/>
    </xf>
    <xf numFmtId="1" fontId="3" fillId="3" borderId="2" xfId="0" applyNumberFormat="1" applyFont="1" applyFill="1" applyBorder="1" applyAlignment="1">
      <alignment vertical="center"/>
    </xf>
    <xf numFmtId="0" fontId="3" fillId="3" borderId="2" xfId="0" applyFont="1" applyFill="1" applyBorder="1" applyAlignment="1">
      <alignment vertical="center" wrapText="1"/>
    </xf>
    <xf numFmtId="49" fontId="3" fillId="3" borderId="2" xfId="0" applyNumberFormat="1" applyFont="1" applyFill="1" applyBorder="1" applyAlignment="1">
      <alignment vertical="center"/>
    </xf>
    <xf numFmtId="0" fontId="3" fillId="0" borderId="5" xfId="0" applyFont="1" applyFill="1" applyBorder="1" applyAlignment="1">
      <alignment vertical="center" wrapText="1"/>
    </xf>
    <xf numFmtId="1" fontId="3" fillId="0" borderId="5" xfId="0" applyNumberFormat="1" applyFont="1" applyBorder="1" applyAlignment="1">
      <alignment horizontal="left" vertical="center"/>
    </xf>
    <xf numFmtId="0" fontId="3" fillId="0" borderId="5" xfId="0" applyNumberFormat="1" applyFont="1" applyBorder="1" applyAlignment="1">
      <alignment vertical="top" wrapText="1"/>
    </xf>
    <xf numFmtId="0" fontId="18" fillId="0" borderId="5" xfId="0" applyFont="1" applyBorder="1" applyAlignment="1">
      <alignment vertical="top" wrapText="1"/>
    </xf>
    <xf numFmtId="14" fontId="3" fillId="0" borderId="5" xfId="0" applyNumberFormat="1" applyFont="1" applyFill="1" applyBorder="1" applyAlignment="1">
      <alignment vertical="top" wrapText="1"/>
    </xf>
    <xf numFmtId="0" fontId="3" fillId="0" borderId="5" xfId="0" applyNumberFormat="1" applyFont="1" applyFill="1" applyBorder="1" applyAlignment="1">
      <alignment vertical="top" wrapText="1"/>
    </xf>
    <xf numFmtId="0" fontId="3" fillId="0" borderId="5" xfId="0" applyNumberFormat="1" applyFont="1" applyFill="1" applyBorder="1" applyAlignment="1" applyProtection="1">
      <alignment horizontal="left" vertical="top" wrapText="1" shrinkToFit="1"/>
      <protection locked="0"/>
    </xf>
    <xf numFmtId="49" fontId="3" fillId="0" borderId="5" xfId="0" applyNumberFormat="1" applyFont="1" applyBorder="1" applyAlignment="1">
      <alignment horizontal="center" vertical="center" wrapText="1"/>
    </xf>
    <xf numFmtId="164" fontId="3" fillId="0" borderId="5" xfId="2" applyNumberFormat="1" applyFont="1" applyBorder="1" applyAlignment="1">
      <alignment horizontal="center" vertical="center" wrapText="1"/>
    </xf>
    <xf numFmtId="164" fontId="3" fillId="0" borderId="5" xfId="0" applyNumberFormat="1" applyFont="1" applyBorder="1" applyAlignment="1">
      <alignment horizontal="center" vertical="center"/>
    </xf>
    <xf numFmtId="0" fontId="3" fillId="0" borderId="3" xfId="0" applyFont="1" applyFill="1" applyBorder="1" applyAlignment="1">
      <alignment vertical="center" wrapText="1"/>
    </xf>
    <xf numFmtId="1" fontId="3" fillId="0" borderId="3" xfId="0" applyNumberFormat="1" applyFont="1" applyBorder="1" applyAlignment="1">
      <alignment horizontal="left" vertical="center"/>
    </xf>
    <xf numFmtId="0" fontId="3" fillId="0" borderId="3" xfId="0" applyNumberFormat="1" applyFont="1" applyBorder="1" applyAlignment="1">
      <alignment vertical="top" wrapText="1"/>
    </xf>
    <xf numFmtId="0" fontId="18" fillId="0" borderId="3" xfId="0" applyFont="1" applyBorder="1" applyAlignment="1">
      <alignment vertical="top" wrapText="1"/>
    </xf>
    <xf numFmtId="14" fontId="3" fillId="0" borderId="3" xfId="0" applyNumberFormat="1" applyFont="1" applyFill="1" applyBorder="1" applyAlignment="1">
      <alignment vertical="top" wrapText="1"/>
    </xf>
    <xf numFmtId="0" fontId="3" fillId="0" borderId="3" xfId="0" applyNumberFormat="1" applyFont="1" applyFill="1" applyBorder="1" applyAlignment="1">
      <alignment vertical="top" wrapText="1"/>
    </xf>
    <xf numFmtId="0" fontId="3" fillId="0" borderId="3" xfId="0" applyNumberFormat="1" applyFont="1" applyFill="1" applyBorder="1" applyAlignment="1" applyProtection="1">
      <alignment horizontal="left" vertical="top" wrapText="1" shrinkToFit="1"/>
      <protection locked="0"/>
    </xf>
    <xf numFmtId="49" fontId="3" fillId="0" borderId="3" xfId="0" applyNumberFormat="1" applyFont="1" applyBorder="1" applyAlignment="1">
      <alignment horizontal="center" vertical="center" wrapText="1"/>
    </xf>
    <xf numFmtId="164" fontId="3" fillId="0" borderId="3" xfId="2" applyNumberFormat="1" applyFont="1" applyBorder="1" applyAlignment="1">
      <alignment horizontal="center" vertical="center" wrapText="1"/>
    </xf>
    <xf numFmtId="164" fontId="3" fillId="0" borderId="3" xfId="0" applyNumberFormat="1" applyFont="1" applyBorder="1" applyAlignment="1">
      <alignment horizontal="center" vertical="center"/>
    </xf>
    <xf numFmtId="164" fontId="3" fillId="0" borderId="3" xfId="2" applyNumberFormat="1" applyFont="1" applyBorder="1" applyAlignment="1">
      <alignment horizontal="center" vertical="center"/>
    </xf>
    <xf numFmtId="0" fontId="3" fillId="0" borderId="2" xfId="0" applyFont="1" applyFill="1" applyBorder="1" applyAlignment="1">
      <alignment vertical="top" wrapText="1"/>
    </xf>
    <xf numFmtId="1" fontId="3" fillId="0" borderId="2" xfId="0" applyNumberFormat="1" applyFont="1" applyBorder="1" applyAlignment="1">
      <alignment horizontal="left" vertical="center"/>
    </xf>
    <xf numFmtId="0" fontId="3" fillId="0" borderId="2" xfId="0" applyNumberFormat="1" applyFont="1" applyBorder="1" applyAlignment="1">
      <alignment vertical="top" wrapText="1"/>
    </xf>
    <xf numFmtId="0" fontId="3" fillId="0" borderId="2" xfId="0" applyNumberFormat="1" applyFont="1" applyFill="1" applyBorder="1" applyAlignment="1" applyProtection="1">
      <alignment vertical="top" wrapText="1" shrinkToFit="1"/>
      <protection locked="0"/>
    </xf>
    <xf numFmtId="164" fontId="3" fillId="0" borderId="2" xfId="2" applyNumberFormat="1" applyFont="1" applyBorder="1" applyAlignment="1">
      <alignment horizontal="center" vertical="center" wrapText="1"/>
    </xf>
    <xf numFmtId="164" fontId="3" fillId="0" borderId="2" xfId="2" applyNumberFormat="1" applyFont="1" applyBorder="1" applyAlignment="1">
      <alignment horizontal="center" vertical="center"/>
    </xf>
    <xf numFmtId="0" fontId="3" fillId="0" borderId="2" xfId="0" applyNumberFormat="1" applyFont="1" applyBorder="1" applyAlignment="1">
      <alignment horizontal="left" vertical="center"/>
    </xf>
    <xf numFmtId="0" fontId="3" fillId="2" borderId="2" xfId="0" applyFont="1" applyFill="1" applyBorder="1" applyAlignment="1">
      <alignment vertical="top" wrapText="1"/>
    </xf>
    <xf numFmtId="0" fontId="17" fillId="2" borderId="2" xfId="5" applyFont="1" applyFill="1" applyBorder="1" applyAlignment="1">
      <alignment horizontal="left" vertical="top" wrapText="1"/>
    </xf>
    <xf numFmtId="14" fontId="3" fillId="2" borderId="2" xfId="0" applyNumberFormat="1" applyFont="1" applyFill="1" applyBorder="1" applyAlignment="1">
      <alignment vertical="top" wrapText="1"/>
    </xf>
    <xf numFmtId="164" fontId="3" fillId="0" borderId="2" xfId="0" applyNumberFormat="1" applyFont="1" applyBorder="1" applyAlignment="1">
      <alignment horizontal="center" vertical="center" wrapText="1"/>
    </xf>
    <xf numFmtId="0" fontId="3" fillId="0" borderId="24" xfId="0" applyFont="1" applyFill="1" applyBorder="1" applyAlignment="1">
      <alignment vertical="center" wrapText="1"/>
    </xf>
    <xf numFmtId="0" fontId="3" fillId="0" borderId="2" xfId="6" applyFont="1" applyBorder="1" applyAlignment="1">
      <alignment vertical="top" wrapText="1"/>
    </xf>
    <xf numFmtId="0" fontId="3" fillId="0" borderId="2" xfId="0" applyFont="1" applyBorder="1"/>
    <xf numFmtId="0" fontId="3" fillId="0" borderId="2" xfId="0" applyFont="1" applyBorder="1" applyAlignment="1">
      <alignment vertical="top" wrapText="1"/>
    </xf>
    <xf numFmtId="0" fontId="3" fillId="3" borderId="24" xfId="0" applyNumberFormat="1" applyFont="1" applyFill="1" applyBorder="1" applyAlignment="1">
      <alignment horizontal="left" vertical="center"/>
    </xf>
    <xf numFmtId="0" fontId="3" fillId="3" borderId="19" xfId="0" applyFont="1" applyFill="1" applyBorder="1" applyAlignment="1">
      <alignment vertical="top" wrapText="1"/>
    </xf>
    <xf numFmtId="49" fontId="3" fillId="3" borderId="19" xfId="0" applyNumberFormat="1" applyFont="1" applyFill="1" applyBorder="1" applyAlignment="1">
      <alignment vertical="top"/>
    </xf>
    <xf numFmtId="49" fontId="3" fillId="3" borderId="25" xfId="0" applyNumberFormat="1" applyFont="1" applyFill="1" applyBorder="1" applyAlignment="1">
      <alignment horizontal="center" vertical="center" wrapText="1"/>
    </xf>
    <xf numFmtId="49" fontId="3" fillId="3" borderId="19" xfId="0" applyNumberFormat="1" applyFont="1" applyFill="1" applyBorder="1" applyAlignment="1">
      <alignment horizontal="center" vertical="center" wrapText="1"/>
    </xf>
    <xf numFmtId="2" fontId="3" fillId="3" borderId="19" xfId="0" applyNumberFormat="1" applyFont="1" applyFill="1" applyBorder="1" applyAlignment="1">
      <alignment horizontal="center" vertical="center"/>
    </xf>
    <xf numFmtId="164" fontId="11" fillId="3" borderId="19" xfId="0" applyNumberFormat="1" applyFont="1" applyFill="1" applyBorder="1" applyAlignment="1">
      <alignment horizontal="center" vertical="center"/>
    </xf>
    <xf numFmtId="0" fontId="3" fillId="0" borderId="19" xfId="0" applyFont="1" applyBorder="1" applyAlignment="1">
      <alignment horizontal="center" vertical="center"/>
    </xf>
    <xf numFmtId="0" fontId="7" fillId="0" borderId="0" xfId="0" applyFont="1" applyAlignment="1">
      <alignment horizontal="center" vertical="center"/>
    </xf>
    <xf numFmtId="0" fontId="7" fillId="0" borderId="0" xfId="0" applyFont="1"/>
    <xf numFmtId="0" fontId="7" fillId="0" borderId="16" xfId="0" applyFont="1" applyBorder="1" applyAlignment="1">
      <alignment horizontal="center" vertical="top" wrapText="1"/>
    </xf>
    <xf numFmtId="0" fontId="7" fillId="0" borderId="16" xfId="0" applyFont="1" applyBorder="1" applyAlignment="1">
      <alignment horizontal="center" vertical="center" wrapText="1"/>
    </xf>
    <xf numFmtId="0" fontId="7" fillId="0" borderId="19" xfId="0" applyFont="1" applyFill="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horizontal="center" vertical="center" wrapText="1"/>
    </xf>
    <xf numFmtId="0" fontId="7" fillId="0" borderId="0" xfId="0" applyFont="1" applyAlignment="1">
      <alignment horizontal="center"/>
    </xf>
    <xf numFmtId="0" fontId="9" fillId="0" borderId="16" xfId="0" applyFont="1" applyFill="1" applyBorder="1" applyAlignment="1">
      <alignment vertical="center" wrapText="1"/>
    </xf>
    <xf numFmtId="49" fontId="9" fillId="3" borderId="16" xfId="0" applyNumberFormat="1" applyFont="1" applyFill="1" applyBorder="1" applyAlignment="1">
      <alignment vertical="center"/>
    </xf>
    <xf numFmtId="0" fontId="9" fillId="3" borderId="16" xfId="0" applyFont="1" applyFill="1" applyBorder="1" applyAlignment="1">
      <alignment vertical="center" wrapText="1"/>
    </xf>
    <xf numFmtId="49" fontId="9" fillId="3" borderId="16" xfId="0" applyNumberFormat="1" applyFont="1" applyFill="1" applyBorder="1" applyAlignment="1">
      <alignment horizontal="center" vertical="center" wrapText="1"/>
    </xf>
    <xf numFmtId="164" fontId="9" fillId="3" borderId="16" xfId="0" applyNumberFormat="1" applyFont="1" applyFill="1" applyBorder="1" applyAlignment="1">
      <alignment horizontal="center" vertical="center"/>
    </xf>
    <xf numFmtId="0" fontId="67" fillId="0" borderId="16" xfId="0" applyFont="1" applyFill="1" applyBorder="1" applyAlignment="1">
      <alignment vertical="center" wrapText="1"/>
    </xf>
    <xf numFmtId="1" fontId="7" fillId="3" borderId="16" xfId="0" applyNumberFormat="1" applyFont="1" applyFill="1" applyBorder="1" applyAlignment="1">
      <alignment vertical="center"/>
    </xf>
    <xf numFmtId="0" fontId="7" fillId="3" borderId="16" xfId="0" applyFont="1" applyFill="1" applyBorder="1" applyAlignment="1">
      <alignment vertical="center" wrapText="1"/>
    </xf>
    <xf numFmtId="49" fontId="7" fillId="3" borderId="16" xfId="0" applyNumberFormat="1" applyFont="1" applyFill="1" applyBorder="1" applyAlignment="1">
      <alignment vertical="center"/>
    </xf>
    <xf numFmtId="49" fontId="7" fillId="3" borderId="18" xfId="0" applyNumberFormat="1" applyFont="1" applyFill="1" applyBorder="1" applyAlignment="1">
      <alignment vertical="center"/>
    </xf>
    <xf numFmtId="49" fontId="7" fillId="3" borderId="16" xfId="0" applyNumberFormat="1" applyFont="1" applyFill="1" applyBorder="1" applyAlignment="1">
      <alignment horizontal="center" vertical="center" wrapText="1"/>
    </xf>
    <xf numFmtId="0" fontId="7" fillId="0" borderId="16" xfId="0" applyFont="1" applyFill="1" applyBorder="1" applyAlignment="1">
      <alignment vertical="center" wrapText="1"/>
    </xf>
    <xf numFmtId="1" fontId="7" fillId="0" borderId="11" xfId="0" applyNumberFormat="1" applyFont="1" applyBorder="1" applyAlignment="1">
      <alignment horizontal="left" vertical="center"/>
    </xf>
    <xf numFmtId="0" fontId="54" fillId="0" borderId="16" xfId="0" applyNumberFormat="1" applyFont="1" applyFill="1" applyBorder="1" applyAlignment="1" applyProtection="1">
      <alignment horizontal="left" vertical="center" wrapText="1" shrinkToFit="1"/>
      <protection locked="0"/>
    </xf>
    <xf numFmtId="0" fontId="54" fillId="0" borderId="16" xfId="0" applyNumberFormat="1" applyFont="1" applyFill="1" applyBorder="1" applyAlignment="1" applyProtection="1">
      <alignment vertical="center" wrapText="1" shrinkToFit="1"/>
      <protection locked="0"/>
    </xf>
    <xf numFmtId="49" fontId="7" fillId="0" borderId="17"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164" fontId="7" fillId="0" borderId="16" xfId="7" applyNumberFormat="1" applyFont="1" applyBorder="1" applyAlignment="1">
      <alignment horizontal="center" vertical="center" wrapText="1"/>
    </xf>
    <xf numFmtId="164" fontId="7" fillId="0" borderId="16" xfId="0" applyNumberFormat="1" applyFont="1" applyBorder="1" applyAlignment="1">
      <alignment horizontal="center" vertical="center"/>
    </xf>
    <xf numFmtId="164" fontId="7" fillId="0" borderId="16" xfId="7" applyNumberFormat="1" applyFont="1" applyBorder="1" applyAlignment="1">
      <alignment horizontal="center" vertical="center"/>
    </xf>
    <xf numFmtId="0" fontId="54" fillId="0" borderId="19" xfId="0" applyNumberFormat="1" applyFont="1" applyFill="1" applyBorder="1" applyAlignment="1" applyProtection="1">
      <alignment horizontal="left" vertical="center" wrapText="1" shrinkToFit="1"/>
      <protection locked="0"/>
    </xf>
    <xf numFmtId="0" fontId="54" fillId="0" borderId="27" xfId="0" applyNumberFormat="1" applyFont="1" applyFill="1" applyBorder="1" applyAlignment="1" applyProtection="1">
      <alignment horizontal="left" vertical="center" wrapText="1" shrinkToFit="1"/>
      <protection locked="0"/>
    </xf>
    <xf numFmtId="0" fontId="54" fillId="0" borderId="26" xfId="0" applyNumberFormat="1" applyFont="1" applyFill="1" applyBorder="1" applyAlignment="1" applyProtection="1">
      <alignment horizontal="left" vertical="center" wrapText="1" shrinkToFit="1"/>
      <protection locked="0"/>
    </xf>
    <xf numFmtId="0" fontId="54" fillId="5" borderId="16" xfId="0" applyNumberFormat="1" applyFont="1" applyFill="1" applyBorder="1" applyAlignment="1" applyProtection="1">
      <alignment vertical="center" wrapText="1" shrinkToFit="1"/>
      <protection locked="0"/>
    </xf>
    <xf numFmtId="0" fontId="2" fillId="5" borderId="16" xfId="0" applyNumberFormat="1" applyFont="1" applyFill="1" applyBorder="1" applyAlignment="1">
      <alignment horizontal="left" vertical="center" wrapText="1"/>
    </xf>
    <xf numFmtId="0" fontId="2" fillId="0" borderId="16" xfId="0" applyNumberFormat="1" applyFont="1" applyFill="1" applyBorder="1" applyAlignment="1">
      <alignment horizontal="left" vertical="center" wrapText="1"/>
    </xf>
    <xf numFmtId="0" fontId="7" fillId="0" borderId="11" xfId="0" applyNumberFormat="1" applyFont="1" applyFill="1" applyBorder="1" applyAlignment="1">
      <alignment horizontal="left" vertical="top"/>
    </xf>
    <xf numFmtId="0" fontId="7" fillId="0" borderId="18" xfId="0" applyNumberFormat="1" applyFont="1" applyFill="1" applyBorder="1" applyAlignment="1">
      <alignment vertical="top" wrapText="1"/>
    </xf>
    <xf numFmtId="0" fontId="7" fillId="0" borderId="18" xfId="0" applyNumberFormat="1" applyFont="1" applyFill="1" applyBorder="1" applyAlignment="1">
      <alignment vertical="center" wrapText="1"/>
    </xf>
    <xf numFmtId="0" fontId="69" fillId="0" borderId="18" xfId="0" applyFont="1" applyFill="1" applyBorder="1" applyAlignment="1">
      <alignment vertical="center" wrapText="1"/>
    </xf>
    <xf numFmtId="0" fontId="69" fillId="0" borderId="18" xfId="0" applyFont="1" applyFill="1" applyBorder="1" applyAlignment="1">
      <alignment horizontal="left" vertical="top" wrapText="1"/>
    </xf>
    <xf numFmtId="0" fontId="7" fillId="0" borderId="0" xfId="0" applyFont="1" applyFill="1"/>
    <xf numFmtId="49" fontId="7" fillId="0" borderId="18" xfId="0" applyNumberFormat="1" applyFont="1" applyFill="1" applyBorder="1" applyAlignment="1">
      <alignment vertical="center" wrapText="1"/>
    </xf>
    <xf numFmtId="49" fontId="7" fillId="0" borderId="16" xfId="0" applyNumberFormat="1" applyFont="1" applyFill="1" applyBorder="1" applyAlignment="1">
      <alignment horizontal="center" vertical="center" wrapText="1"/>
    </xf>
    <xf numFmtId="164" fontId="7" fillId="0" borderId="16" xfId="7" applyNumberFormat="1" applyFont="1" applyFill="1" applyBorder="1" applyAlignment="1">
      <alignment horizontal="center" vertical="center" wrapText="1"/>
    </xf>
    <xf numFmtId="164" fontId="7" fillId="0" borderId="16" xfId="0" applyNumberFormat="1" applyFont="1" applyFill="1" applyBorder="1" applyAlignment="1">
      <alignment horizontal="center" vertical="center"/>
    </xf>
    <xf numFmtId="164" fontId="7" fillId="0" borderId="16" xfId="7" applyNumberFormat="1" applyFont="1" applyFill="1" applyBorder="1" applyAlignment="1">
      <alignment horizontal="center" vertical="center"/>
    </xf>
    <xf numFmtId="49" fontId="7" fillId="0" borderId="26" xfId="0" applyNumberFormat="1" applyFont="1" applyFill="1" applyBorder="1" applyAlignment="1">
      <alignment vertical="center" wrapText="1"/>
    </xf>
    <xf numFmtId="49" fontId="7" fillId="0" borderId="17" xfId="0" applyNumberFormat="1" applyFont="1" applyFill="1" applyBorder="1" applyAlignment="1">
      <alignment horizontal="center" vertical="center" wrapText="1"/>
    </xf>
    <xf numFmtId="49" fontId="7" fillId="0" borderId="19" xfId="0" applyNumberFormat="1" applyFont="1" applyFill="1" applyBorder="1" applyAlignment="1">
      <alignment vertical="center" wrapText="1"/>
    </xf>
    <xf numFmtId="0" fontId="7" fillId="0" borderId="11" xfId="0" applyNumberFormat="1" applyFont="1" applyBorder="1" applyAlignment="1">
      <alignment horizontal="left" vertical="center"/>
    </xf>
    <xf numFmtId="0" fontId="7" fillId="0" borderId="16" xfId="0" applyNumberFormat="1" applyFont="1" applyBorder="1" applyAlignment="1">
      <alignment vertical="top" wrapText="1"/>
    </xf>
    <xf numFmtId="0" fontId="69" fillId="0" borderId="19" xfId="0" applyFont="1" applyFill="1" applyBorder="1" applyAlignment="1">
      <alignment vertical="center" wrapText="1"/>
    </xf>
    <xf numFmtId="0" fontId="7" fillId="0" borderId="16" xfId="0" applyFont="1" applyBorder="1" applyAlignment="1">
      <alignment vertical="top"/>
    </xf>
    <xf numFmtId="164" fontId="7" fillId="0" borderId="16" xfId="0" applyNumberFormat="1" applyFont="1" applyBorder="1" applyAlignment="1">
      <alignment horizontal="center" vertical="center" wrapText="1"/>
    </xf>
    <xf numFmtId="49" fontId="7" fillId="3" borderId="11" xfId="0" applyNumberFormat="1" applyFont="1" applyFill="1" applyBorder="1" applyAlignment="1">
      <alignment vertical="center"/>
    </xf>
    <xf numFmtId="0" fontId="7" fillId="3" borderId="16" xfId="0" applyFont="1" applyFill="1" applyBorder="1" applyAlignment="1">
      <alignment vertical="top" wrapText="1"/>
    </xf>
    <xf numFmtId="49" fontId="7" fillId="3" borderId="16" xfId="0" applyNumberFormat="1" applyFont="1" applyFill="1" applyBorder="1" applyAlignment="1">
      <alignment vertical="top"/>
    </xf>
    <xf numFmtId="49" fontId="7" fillId="3" borderId="17" xfId="0" applyNumberFormat="1" applyFont="1" applyFill="1" applyBorder="1" applyAlignment="1">
      <alignment horizontal="center" vertical="center" wrapText="1"/>
    </xf>
    <xf numFmtId="164" fontId="9" fillId="3" borderId="16" xfId="7" applyNumberFormat="1" applyFont="1" applyFill="1" applyBorder="1" applyAlignment="1">
      <alignment horizontal="center" vertical="center"/>
    </xf>
    <xf numFmtId="0" fontId="7" fillId="0" borderId="11" xfId="0" applyNumberFormat="1" applyFont="1" applyFill="1" applyBorder="1" applyAlignment="1">
      <alignment horizontal="left" vertical="center"/>
    </xf>
    <xf numFmtId="0" fontId="7" fillId="0" borderId="16" xfId="0" applyFont="1" applyFill="1" applyBorder="1" applyAlignment="1">
      <alignment vertical="top"/>
    </xf>
    <xf numFmtId="0" fontId="7" fillId="0" borderId="16" xfId="0" applyFont="1" applyBorder="1" applyAlignment="1">
      <alignment vertical="top" wrapText="1"/>
    </xf>
    <xf numFmtId="49" fontId="7" fillId="0" borderId="16" xfId="0" applyNumberFormat="1" applyFont="1" applyBorder="1" applyAlignment="1">
      <alignment vertical="top"/>
    </xf>
    <xf numFmtId="0" fontId="7" fillId="3" borderId="11" xfId="0" applyNumberFormat="1" applyFont="1" applyFill="1" applyBorder="1" applyAlignment="1">
      <alignment horizontal="left" vertical="center"/>
    </xf>
    <xf numFmtId="49" fontId="7" fillId="3" borderId="18" xfId="0" applyNumberFormat="1" applyFont="1" applyFill="1" applyBorder="1" applyAlignment="1">
      <alignment vertical="top"/>
    </xf>
    <xf numFmtId="0" fontId="69" fillId="2" borderId="16" xfId="0" applyNumberFormat="1" applyFont="1" applyFill="1" applyBorder="1" applyAlignment="1" applyProtection="1">
      <alignment vertical="top" wrapText="1" shrinkToFit="1"/>
      <protection locked="0"/>
    </xf>
    <xf numFmtId="0" fontId="68" fillId="2" borderId="16" xfId="0" applyNumberFormat="1" applyFont="1" applyFill="1" applyBorder="1" applyAlignment="1" applyProtection="1">
      <alignment vertical="top" wrapText="1" shrinkToFit="1"/>
      <protection locked="0"/>
    </xf>
    <xf numFmtId="0" fontId="67" fillId="0" borderId="11" xfId="0" applyNumberFormat="1" applyFont="1" applyBorder="1" applyAlignment="1">
      <alignment horizontal="left" vertical="center"/>
    </xf>
    <xf numFmtId="0" fontId="70" fillId="0" borderId="16" xfId="0" applyNumberFormat="1" applyFont="1" applyFill="1" applyBorder="1" applyAlignment="1" applyProtection="1">
      <alignment horizontal="left" vertical="center" wrapText="1" shrinkToFit="1"/>
      <protection locked="0"/>
    </xf>
    <xf numFmtId="0" fontId="70" fillId="0" borderId="16" xfId="0" applyNumberFormat="1" applyFont="1" applyFill="1" applyBorder="1" applyAlignment="1" applyProtection="1">
      <alignment vertical="center" wrapText="1" shrinkToFit="1"/>
      <protection locked="0"/>
    </xf>
    <xf numFmtId="49" fontId="67" fillId="0" borderId="17" xfId="0" applyNumberFormat="1" applyFont="1" applyBorder="1" applyAlignment="1">
      <alignment horizontal="center" vertical="center" wrapText="1"/>
    </xf>
    <xf numFmtId="49" fontId="67" fillId="0" borderId="16" xfId="0" applyNumberFormat="1" applyFont="1" applyBorder="1" applyAlignment="1">
      <alignment horizontal="center" vertical="center" wrapText="1"/>
    </xf>
    <xf numFmtId="164" fontId="67" fillId="0" borderId="16" xfId="0" applyNumberFormat="1" applyFont="1" applyBorder="1" applyAlignment="1">
      <alignment horizontal="center" vertical="center"/>
    </xf>
    <xf numFmtId="164" fontId="67" fillId="0" borderId="16" xfId="7" applyNumberFormat="1" applyFont="1" applyBorder="1" applyAlignment="1">
      <alignment horizontal="center" vertical="center"/>
    </xf>
    <xf numFmtId="0" fontId="67" fillId="0" borderId="0" xfId="0" applyFont="1"/>
    <xf numFmtId="0" fontId="54" fillId="5" borderId="16" xfId="0" applyNumberFormat="1" applyFont="1" applyFill="1" applyBorder="1" applyAlignment="1" applyProtection="1">
      <alignment horizontal="left" vertical="center" wrapText="1" shrinkToFit="1"/>
      <protection locked="0"/>
    </xf>
    <xf numFmtId="0" fontId="54" fillId="0" borderId="16" xfId="0" applyNumberFormat="1" applyFont="1" applyFill="1" applyBorder="1" applyAlignment="1" applyProtection="1">
      <alignment horizontal="left" vertical="top" wrapText="1" shrinkToFit="1"/>
      <protection locked="0"/>
    </xf>
    <xf numFmtId="0" fontId="68" fillId="5" borderId="17" xfId="0" applyNumberFormat="1" applyFont="1" applyFill="1" applyBorder="1" applyAlignment="1" applyProtection="1">
      <alignment horizontal="center" vertical="center" wrapText="1" shrinkToFit="1"/>
      <protection locked="0"/>
    </xf>
    <xf numFmtId="0" fontId="7" fillId="0" borderId="18" xfId="0" applyFont="1" applyFill="1" applyBorder="1" applyAlignment="1">
      <alignment vertical="center" wrapText="1"/>
    </xf>
    <xf numFmtId="0" fontId="7" fillId="0" borderId="10" xfId="0" applyNumberFormat="1" applyFont="1" applyBorder="1" applyAlignment="1">
      <alignment horizontal="left" vertical="center"/>
    </xf>
    <xf numFmtId="0" fontId="7" fillId="0" borderId="18" xfId="0" applyFont="1" applyBorder="1" applyAlignment="1">
      <alignment vertical="top" wrapText="1"/>
    </xf>
    <xf numFmtId="49" fontId="7" fillId="0" borderId="18" xfId="0" applyNumberFormat="1" applyFont="1" applyBorder="1" applyAlignment="1">
      <alignment vertical="top"/>
    </xf>
    <xf numFmtId="49" fontId="7" fillId="0" borderId="26" xfId="0" applyNumberFormat="1" applyFont="1" applyBorder="1" applyAlignment="1">
      <alignment vertical="top"/>
    </xf>
    <xf numFmtId="49" fontId="7" fillId="0" borderId="28"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2" fontId="7" fillId="0" borderId="18" xfId="0" applyNumberFormat="1" applyFont="1" applyBorder="1" applyAlignment="1">
      <alignment horizontal="center" vertical="center" wrapText="1"/>
    </xf>
    <xf numFmtId="164" fontId="7" fillId="0" borderId="18" xfId="0" applyNumberFormat="1" applyFont="1" applyBorder="1" applyAlignment="1">
      <alignment horizontal="center" vertical="center"/>
    </xf>
    <xf numFmtId="0" fontId="7" fillId="0" borderId="18" xfId="0" applyFont="1" applyBorder="1" applyAlignment="1">
      <alignment horizontal="center" vertical="center"/>
    </xf>
    <xf numFmtId="0" fontId="7" fillId="3" borderId="16" xfId="0" applyNumberFormat="1" applyFont="1" applyFill="1" applyBorder="1" applyAlignment="1">
      <alignment horizontal="left" vertical="center"/>
    </xf>
    <xf numFmtId="2" fontId="7" fillId="3" borderId="16" xfId="0" applyNumberFormat="1" applyFont="1" applyFill="1" applyBorder="1" applyAlignment="1">
      <alignment horizontal="center" vertical="center"/>
    </xf>
    <xf numFmtId="0" fontId="7" fillId="0" borderId="0" xfId="0" applyFont="1" applyAlignment="1">
      <alignment horizontal="center" vertical="center" wrapText="1"/>
    </xf>
    <xf numFmtId="0" fontId="72" fillId="0" borderId="0" xfId="1" applyFont="1"/>
    <xf numFmtId="0" fontId="72" fillId="0" borderId="0" xfId="1" applyFont="1" applyAlignment="1">
      <alignment horizontal="center" vertical="center"/>
    </xf>
    <xf numFmtId="0" fontId="72" fillId="0" borderId="2" xfId="1" applyFont="1" applyBorder="1" applyAlignment="1">
      <alignment horizontal="center" vertical="top" wrapText="1"/>
    </xf>
    <xf numFmtId="0" fontId="72" fillId="0" borderId="2" xfId="1" applyFont="1" applyBorder="1" applyAlignment="1">
      <alignment horizontal="center" vertical="center" wrapText="1"/>
    </xf>
    <xf numFmtId="0" fontId="72" fillId="0" borderId="2" xfId="1" applyFont="1" applyBorder="1" applyAlignment="1">
      <alignment horizontal="center" vertical="center"/>
    </xf>
    <xf numFmtId="0" fontId="72" fillId="0" borderId="0" xfId="1" applyFont="1" applyAlignment="1">
      <alignment horizontal="center"/>
    </xf>
    <xf numFmtId="0" fontId="71" fillId="3" borderId="2" xfId="1" applyFont="1" applyFill="1" applyBorder="1" applyAlignment="1">
      <alignment vertical="center" wrapText="1"/>
    </xf>
    <xf numFmtId="49" fontId="71" fillId="3" borderId="2" xfId="1" applyNumberFormat="1" applyFont="1" applyFill="1" applyBorder="1" applyAlignment="1">
      <alignment horizontal="center" vertical="center"/>
    </xf>
    <xf numFmtId="49" fontId="71" fillId="3" borderId="2" xfId="1" applyNumberFormat="1" applyFont="1" applyFill="1" applyBorder="1" applyAlignment="1">
      <alignment vertical="center"/>
    </xf>
    <xf numFmtId="164" fontId="71" fillId="3" borderId="2" xfId="1" applyNumberFormat="1" applyFont="1" applyFill="1" applyBorder="1" applyAlignment="1">
      <alignment horizontal="center" vertical="center"/>
    </xf>
    <xf numFmtId="0" fontId="74" fillId="3" borderId="2" xfId="1" applyFont="1" applyFill="1" applyBorder="1" applyAlignment="1">
      <alignment vertical="center" wrapText="1"/>
    </xf>
    <xf numFmtId="1" fontId="72" fillId="3" borderId="2" xfId="1" applyNumberFormat="1" applyFont="1" applyFill="1" applyBorder="1" applyAlignment="1">
      <alignment horizontal="center" vertical="center"/>
    </xf>
    <xf numFmtId="0" fontId="72" fillId="3" borderId="2" xfId="1" applyFont="1" applyFill="1" applyBorder="1" applyAlignment="1">
      <alignment vertical="center" wrapText="1"/>
    </xf>
    <xf numFmtId="49" fontId="72" fillId="3" borderId="2" xfId="1" applyNumberFormat="1" applyFont="1" applyFill="1" applyBorder="1" applyAlignment="1">
      <alignment vertical="center"/>
    </xf>
    <xf numFmtId="164" fontId="72" fillId="3" borderId="2" xfId="1" applyNumberFormat="1" applyFont="1" applyFill="1" applyBorder="1" applyAlignment="1">
      <alignment horizontal="center" vertical="center"/>
    </xf>
    <xf numFmtId="0" fontId="74" fillId="0" borderId="2" xfId="1" applyFont="1" applyFill="1" applyBorder="1" applyAlignment="1">
      <alignment vertical="center" wrapText="1"/>
    </xf>
    <xf numFmtId="1" fontId="72" fillId="0" borderId="2" xfId="1" applyNumberFormat="1" applyFont="1" applyFill="1" applyBorder="1" applyAlignment="1">
      <alignment horizontal="center" vertical="center"/>
    </xf>
    <xf numFmtId="0" fontId="72" fillId="0" borderId="2" xfId="1" applyFont="1" applyFill="1" applyBorder="1" applyAlignment="1">
      <alignment vertical="center" wrapText="1"/>
    </xf>
    <xf numFmtId="49" fontId="72" fillId="0" borderId="2" xfId="1" applyNumberFormat="1" applyFont="1" applyFill="1" applyBorder="1" applyAlignment="1">
      <alignment vertical="center"/>
    </xf>
    <xf numFmtId="49" fontId="72" fillId="2" borderId="2" xfId="1" applyNumberFormat="1" applyFont="1" applyFill="1" applyBorder="1" applyAlignment="1">
      <alignment vertical="center"/>
    </xf>
    <xf numFmtId="164" fontId="72" fillId="2" borderId="5" xfId="1" applyNumberFormat="1" applyFont="1" applyFill="1" applyBorder="1" applyAlignment="1">
      <alignment horizontal="center" vertical="top"/>
    </xf>
    <xf numFmtId="0" fontId="72" fillId="0" borderId="5" xfId="1" applyNumberFormat="1" applyFont="1" applyBorder="1" applyAlignment="1">
      <alignment horizontal="center" vertical="top"/>
    </xf>
    <xf numFmtId="0" fontId="72" fillId="0" borderId="5" xfId="1" applyFont="1" applyFill="1" applyBorder="1" applyAlignment="1">
      <alignment vertical="center" wrapText="1"/>
    </xf>
    <xf numFmtId="49" fontId="72" fillId="0" borderId="5" xfId="1" applyNumberFormat="1" applyFont="1" applyFill="1" applyBorder="1" applyAlignment="1">
      <alignment vertical="center"/>
    </xf>
    <xf numFmtId="49" fontId="72" fillId="2" borderId="5" xfId="1" applyNumberFormat="1" applyFont="1" applyFill="1" applyBorder="1" applyAlignment="1">
      <alignment vertical="center"/>
    </xf>
    <xf numFmtId="164" fontId="72" fillId="0" borderId="5" xfId="1" applyNumberFormat="1" applyFont="1" applyFill="1" applyBorder="1" applyAlignment="1">
      <alignment horizontal="center" vertical="center"/>
    </xf>
    <xf numFmtId="0" fontId="72" fillId="0" borderId="4" xfId="1" applyFont="1" applyBorder="1"/>
    <xf numFmtId="0" fontId="72" fillId="0" borderId="5" xfId="1" applyFont="1" applyBorder="1" applyAlignment="1">
      <alignment vertical="top" wrapText="1"/>
    </xf>
    <xf numFmtId="0" fontId="72" fillId="2" borderId="5" xfId="1" applyFont="1" applyFill="1" applyBorder="1" applyAlignment="1">
      <alignment vertical="top" wrapText="1"/>
    </xf>
    <xf numFmtId="0" fontId="72" fillId="2" borderId="5" xfId="1" applyFont="1" applyFill="1" applyBorder="1" applyAlignment="1">
      <alignment vertical="top"/>
    </xf>
    <xf numFmtId="49" fontId="72" fillId="0" borderId="5" xfId="1" applyNumberFormat="1" applyFont="1" applyBorder="1" applyAlignment="1">
      <alignment horizontal="left" vertical="top" wrapText="1"/>
    </xf>
    <xf numFmtId="0" fontId="72" fillId="0" borderId="4" xfId="1" applyNumberFormat="1" applyFont="1" applyBorder="1" applyAlignment="1">
      <alignment horizontal="center" vertical="top"/>
    </xf>
    <xf numFmtId="0" fontId="72" fillId="0" borderId="4" xfId="1" applyFont="1" applyBorder="1" applyAlignment="1">
      <alignment vertical="top" wrapText="1"/>
    </xf>
    <xf numFmtId="0" fontId="72" fillId="0" borderId="4" xfId="1" applyFont="1" applyBorder="1" applyAlignment="1">
      <alignment horizontal="left" vertical="top" wrapText="1"/>
    </xf>
    <xf numFmtId="0" fontId="72" fillId="2" borderId="4" xfId="1" applyFont="1" applyFill="1" applyBorder="1" applyAlignment="1">
      <alignment vertical="top" wrapText="1"/>
    </xf>
    <xf numFmtId="0" fontId="72" fillId="0" borderId="4" xfId="1" applyFont="1" applyBorder="1" applyAlignment="1">
      <alignment vertical="top"/>
    </xf>
    <xf numFmtId="164" fontId="72" fillId="0" borderId="4" xfId="1" applyNumberFormat="1" applyFont="1" applyBorder="1" applyAlignment="1">
      <alignment horizontal="center" vertical="top"/>
    </xf>
    <xf numFmtId="49" fontId="72" fillId="0" borderId="4" xfId="1" applyNumberFormat="1" applyFont="1" applyBorder="1" applyAlignment="1">
      <alignment vertical="top"/>
    </xf>
    <xf numFmtId="49" fontId="72" fillId="0" borderId="4" xfId="1" applyNumberFormat="1" applyFont="1" applyBorder="1" applyAlignment="1">
      <alignment vertical="top" wrapText="1"/>
    </xf>
    <xf numFmtId="0" fontId="72" fillId="2" borderId="4" xfId="1" applyFont="1" applyFill="1" applyBorder="1" applyAlignment="1">
      <alignment vertical="top"/>
    </xf>
    <xf numFmtId="49" fontId="72" fillId="0" borderId="5" xfId="1" applyNumberFormat="1" applyFont="1" applyBorder="1" applyAlignment="1">
      <alignment vertical="top"/>
    </xf>
    <xf numFmtId="164" fontId="72" fillId="0" borderId="5" xfId="1" applyNumberFormat="1" applyFont="1" applyBorder="1" applyAlignment="1">
      <alignment horizontal="center" vertical="top"/>
    </xf>
    <xf numFmtId="0" fontId="72" fillId="0" borderId="2" xfId="1" applyNumberFormat="1" applyFont="1" applyBorder="1" applyAlignment="1">
      <alignment horizontal="center" vertical="top"/>
    </xf>
    <xf numFmtId="0" fontId="72" fillId="0" borderId="2" xfId="1" applyFont="1" applyBorder="1" applyAlignment="1">
      <alignment vertical="top" wrapText="1"/>
    </xf>
    <xf numFmtId="0" fontId="72" fillId="2" borderId="2" xfId="1" applyFont="1" applyFill="1" applyBorder="1" applyAlignment="1">
      <alignment vertical="top" wrapText="1"/>
    </xf>
    <xf numFmtId="0" fontId="72" fillId="2" borderId="2" xfId="1" applyFont="1" applyFill="1" applyBorder="1" applyAlignment="1">
      <alignment vertical="top"/>
    </xf>
    <xf numFmtId="0" fontId="72" fillId="0" borderId="2" xfId="1" applyFont="1" applyBorder="1" applyAlignment="1">
      <alignment vertical="top"/>
    </xf>
    <xf numFmtId="164" fontId="72" fillId="0" borderId="2" xfId="1" applyNumberFormat="1" applyFont="1" applyBorder="1" applyAlignment="1">
      <alignment horizontal="left" vertical="top" wrapText="1"/>
    </xf>
    <xf numFmtId="164" fontId="72" fillId="0" borderId="2" xfId="1" applyNumberFormat="1" applyFont="1" applyBorder="1" applyAlignment="1">
      <alignment horizontal="center" vertical="top"/>
    </xf>
    <xf numFmtId="0" fontId="72" fillId="0" borderId="5" xfId="1" applyFont="1" applyBorder="1" applyAlignment="1">
      <alignment vertical="top"/>
    </xf>
    <xf numFmtId="164" fontId="72" fillId="0" borderId="5" xfId="1" applyNumberFormat="1" applyFont="1" applyBorder="1" applyAlignment="1">
      <alignment horizontal="left" vertical="top" wrapText="1"/>
    </xf>
    <xf numFmtId="0" fontId="72" fillId="0" borderId="3" xfId="1" applyFont="1" applyBorder="1" applyAlignment="1">
      <alignment vertical="top" wrapText="1"/>
    </xf>
    <xf numFmtId="0" fontId="72" fillId="0" borderId="3" xfId="1" applyNumberFormat="1" applyFont="1" applyBorder="1" applyAlignment="1">
      <alignment horizontal="center" vertical="top"/>
    </xf>
    <xf numFmtId="0" fontId="72" fillId="2" borderId="3" xfId="1" applyFont="1" applyFill="1" applyBorder="1" applyAlignment="1">
      <alignment vertical="top" wrapText="1"/>
    </xf>
    <xf numFmtId="0" fontId="72" fillId="2" borderId="3" xfId="1" applyFont="1" applyFill="1" applyBorder="1" applyAlignment="1">
      <alignment vertical="top"/>
    </xf>
    <xf numFmtId="0" fontId="72" fillId="0" borderId="3" xfId="1" applyFont="1" applyBorder="1" applyAlignment="1">
      <alignment vertical="top"/>
    </xf>
    <xf numFmtId="164" fontId="72" fillId="0" borderId="3" xfId="1" applyNumberFormat="1" applyFont="1" applyBorder="1" applyAlignment="1">
      <alignment horizontal="center" vertical="top"/>
    </xf>
    <xf numFmtId="1" fontId="72" fillId="0" borderId="5" xfId="1" applyNumberFormat="1" applyFont="1" applyBorder="1" applyAlignment="1">
      <alignment horizontal="center" vertical="top"/>
    </xf>
    <xf numFmtId="0" fontId="72" fillId="0" borderId="0" xfId="1" applyFont="1" applyBorder="1"/>
    <xf numFmtId="0" fontId="72" fillId="0" borderId="5" xfId="1" applyFont="1" applyBorder="1"/>
    <xf numFmtId="164" fontId="72" fillId="2" borderId="0" xfId="1" applyNumberFormat="1" applyFont="1" applyFill="1" applyBorder="1" applyAlignment="1">
      <alignment horizontal="center" vertical="top"/>
    </xf>
    <xf numFmtId="0" fontId="72" fillId="0" borderId="4" xfId="1" applyFont="1" applyBorder="1" applyAlignment="1">
      <alignment vertical="center" wrapText="1"/>
    </xf>
    <xf numFmtId="1" fontId="72" fillId="0" borderId="3" xfId="1" applyNumberFormat="1" applyFont="1" applyBorder="1" applyAlignment="1">
      <alignment horizontal="center" vertical="center"/>
    </xf>
    <xf numFmtId="0" fontId="75" fillId="0" borderId="3" xfId="1" applyFont="1" applyBorder="1" applyAlignment="1">
      <alignment vertical="top" wrapText="1"/>
    </xf>
    <xf numFmtId="164" fontId="72" fillId="2" borderId="3" xfId="1" applyNumberFormat="1" applyFont="1" applyFill="1" applyBorder="1" applyAlignment="1">
      <alignment horizontal="center" vertical="top"/>
    </xf>
    <xf numFmtId="1" fontId="72" fillId="0" borderId="5" xfId="1" applyNumberFormat="1" applyFont="1" applyBorder="1" applyAlignment="1">
      <alignment horizontal="center" vertical="center"/>
    </xf>
    <xf numFmtId="49" fontId="72" fillId="0" borderId="3" xfId="1" applyNumberFormat="1" applyFont="1" applyBorder="1" applyAlignment="1">
      <alignment horizontal="left" vertical="top" wrapText="1"/>
    </xf>
    <xf numFmtId="1" fontId="72" fillId="0" borderId="4" xfId="1" applyNumberFormat="1" applyFont="1" applyBorder="1" applyAlignment="1">
      <alignment horizontal="center" vertical="center"/>
    </xf>
    <xf numFmtId="49" fontId="72" fillId="0" borderId="4" xfId="1" applyNumberFormat="1" applyFont="1" applyBorder="1" applyAlignment="1">
      <alignment horizontal="left" vertical="top" wrapText="1"/>
    </xf>
    <xf numFmtId="0" fontId="72" fillId="2" borderId="5" xfId="1" quotePrefix="1" applyFont="1" applyFill="1" applyBorder="1" applyAlignment="1">
      <alignment vertical="top" wrapText="1"/>
    </xf>
    <xf numFmtId="1" fontId="72" fillId="0" borderId="4" xfId="1" applyNumberFormat="1" applyFont="1" applyBorder="1" applyAlignment="1">
      <alignment horizontal="center" vertical="top"/>
    </xf>
    <xf numFmtId="0" fontId="72" fillId="0" borderId="3" xfId="1" applyFont="1" applyBorder="1" applyAlignment="1">
      <alignment vertical="center" wrapText="1"/>
    </xf>
    <xf numFmtId="1" fontId="72" fillId="0" borderId="2" xfId="1" applyNumberFormat="1" applyFont="1" applyBorder="1" applyAlignment="1">
      <alignment horizontal="center" vertical="top"/>
    </xf>
    <xf numFmtId="49" fontId="72" fillId="0" borderId="2" xfId="1" applyNumberFormat="1" applyFont="1" applyBorder="1" applyAlignment="1">
      <alignment vertical="top"/>
    </xf>
    <xf numFmtId="49" fontId="72" fillId="0" borderId="2" xfId="1" applyNumberFormat="1" applyFont="1" applyBorder="1" applyAlignment="1">
      <alignment vertical="top" wrapText="1"/>
    </xf>
    <xf numFmtId="0" fontId="72" fillId="0" borderId="2" xfId="1" applyFont="1" applyBorder="1"/>
    <xf numFmtId="164" fontId="72" fillId="2" borderId="4" xfId="1" applyNumberFormat="1" applyFont="1" applyFill="1" applyBorder="1" applyAlignment="1">
      <alignment horizontal="center" vertical="top"/>
    </xf>
    <xf numFmtId="0" fontId="72" fillId="0" borderId="6" xfId="1" applyFont="1" applyBorder="1" applyAlignment="1">
      <alignment horizontal="left" vertical="top" wrapText="1"/>
    </xf>
    <xf numFmtId="0" fontId="72" fillId="0" borderId="3" xfId="1" applyFont="1" applyBorder="1"/>
    <xf numFmtId="49" fontId="72" fillId="0" borderId="4" xfId="1" applyNumberFormat="1" applyFont="1" applyBorder="1" applyAlignment="1">
      <alignment horizontal="center" vertical="top"/>
    </xf>
    <xf numFmtId="49" fontId="72" fillId="3" borderId="2" xfId="1" applyNumberFormat="1" applyFont="1" applyFill="1" applyBorder="1" applyAlignment="1">
      <alignment horizontal="center" vertical="center"/>
    </xf>
    <xf numFmtId="49" fontId="72" fillId="0" borderId="2" xfId="1" applyNumberFormat="1" applyFont="1" applyFill="1" applyBorder="1" applyAlignment="1">
      <alignment horizontal="center" vertical="center"/>
    </xf>
    <xf numFmtId="164" fontId="72" fillId="0" borderId="2" xfId="1" applyNumberFormat="1" applyFont="1" applyFill="1" applyBorder="1" applyAlignment="1">
      <alignment horizontal="center" vertical="center"/>
    </xf>
    <xf numFmtId="164" fontId="71" fillId="0" borderId="2" xfId="1" applyNumberFormat="1" applyFont="1" applyFill="1" applyBorder="1" applyAlignment="1">
      <alignment horizontal="center" vertical="center"/>
    </xf>
    <xf numFmtId="0" fontId="72" fillId="0" borderId="2" xfId="1" applyFont="1" applyBorder="1" applyAlignment="1">
      <alignment vertical="center" wrapText="1"/>
    </xf>
    <xf numFmtId="0" fontId="72" fillId="0" borderId="2" xfId="1" applyNumberFormat="1" applyFont="1" applyBorder="1" applyAlignment="1">
      <alignment horizontal="center" vertical="center"/>
    </xf>
    <xf numFmtId="49" fontId="72" fillId="0" borderId="2" xfId="1" applyNumberFormat="1" applyFont="1" applyBorder="1" applyAlignment="1">
      <alignment vertical="center"/>
    </xf>
    <xf numFmtId="164" fontId="72" fillId="0" borderId="2" xfId="1" applyNumberFormat="1" applyFont="1" applyBorder="1" applyAlignment="1">
      <alignment horizontal="center" vertical="center"/>
    </xf>
    <xf numFmtId="0" fontId="72" fillId="3" borderId="2" xfId="1" applyNumberFormat="1" applyFont="1" applyFill="1" applyBorder="1" applyAlignment="1">
      <alignment horizontal="center" vertical="center"/>
    </xf>
    <xf numFmtId="0" fontId="72" fillId="0" borderId="2" xfId="1" applyNumberFormat="1" applyFont="1" applyFill="1" applyBorder="1" applyAlignment="1">
      <alignment horizontal="center" vertical="center"/>
    </xf>
    <xf numFmtId="0" fontId="72" fillId="0" borderId="5" xfId="1" applyFont="1" applyBorder="1" applyAlignment="1">
      <alignment vertical="center" wrapText="1"/>
    </xf>
    <xf numFmtId="0" fontId="72" fillId="0" borderId="5" xfId="1" applyNumberFormat="1" applyFont="1" applyFill="1" applyBorder="1" applyAlignment="1">
      <alignment horizontal="center" vertical="center" wrapText="1"/>
    </xf>
    <xf numFmtId="49" fontId="72" fillId="0" borderId="5" xfId="1" applyNumberFormat="1" applyFont="1" applyFill="1" applyBorder="1" applyAlignment="1">
      <alignment vertical="top" wrapText="1"/>
    </xf>
    <xf numFmtId="0" fontId="72" fillId="0" borderId="5" xfId="1" applyFont="1" applyFill="1" applyBorder="1" applyAlignment="1">
      <alignment vertical="top" wrapText="1"/>
    </xf>
    <xf numFmtId="49" fontId="72" fillId="0" borderId="5" xfId="1" applyNumberFormat="1" applyFont="1" applyFill="1" applyBorder="1" applyAlignment="1">
      <alignment horizontal="left" vertical="top" wrapText="1"/>
    </xf>
    <xf numFmtId="164" fontId="72" fillId="2" borderId="5" xfId="1" applyNumberFormat="1" applyFont="1" applyFill="1" applyBorder="1" applyAlignment="1">
      <alignment horizontal="center" vertical="top" wrapText="1"/>
    </xf>
    <xf numFmtId="0" fontId="72" fillId="0" borderId="4" xfId="1" applyNumberFormat="1" applyFont="1" applyFill="1" applyBorder="1" applyAlignment="1">
      <alignment horizontal="center" vertical="center" wrapText="1"/>
    </xf>
    <xf numFmtId="49" fontId="72" fillId="0" borderId="4" xfId="1" applyNumberFormat="1" applyFont="1" applyFill="1" applyBorder="1" applyAlignment="1">
      <alignment vertical="top" wrapText="1"/>
    </xf>
    <xf numFmtId="0" fontId="72" fillId="0" borderId="4" xfId="1" applyFont="1" applyFill="1" applyBorder="1" applyAlignment="1">
      <alignment vertical="top" wrapText="1"/>
    </xf>
    <xf numFmtId="164" fontId="72" fillId="0" borderId="4" xfId="1" applyNumberFormat="1" applyFont="1" applyFill="1" applyBorder="1" applyAlignment="1">
      <alignment horizontal="center" vertical="top" wrapText="1"/>
    </xf>
    <xf numFmtId="164" fontId="71" fillId="0" borderId="4" xfId="1" applyNumberFormat="1" applyFont="1" applyFill="1" applyBorder="1" applyAlignment="1">
      <alignment horizontal="center" vertical="top" wrapText="1"/>
    </xf>
    <xf numFmtId="0" fontId="72" fillId="0" borderId="3" xfId="1" applyNumberFormat="1" applyFont="1" applyFill="1" applyBorder="1" applyAlignment="1">
      <alignment horizontal="center" vertical="center" wrapText="1"/>
    </xf>
    <xf numFmtId="0" fontId="72" fillId="0" borderId="3" xfId="1" applyFont="1" applyFill="1" applyBorder="1" applyAlignment="1">
      <alignment vertical="top" wrapText="1"/>
    </xf>
    <xf numFmtId="49" fontId="72" fillId="0" borderId="3" xfId="1" applyNumberFormat="1" applyFont="1" applyFill="1" applyBorder="1" applyAlignment="1">
      <alignment vertical="top" wrapText="1"/>
    </xf>
    <xf numFmtId="164" fontId="72" fillId="0" borderId="3" xfId="1" applyNumberFormat="1" applyFont="1" applyFill="1" applyBorder="1" applyAlignment="1">
      <alignment horizontal="center" vertical="top" wrapText="1"/>
    </xf>
    <xf numFmtId="164" fontId="71" fillId="0" borderId="3" xfId="1" applyNumberFormat="1" applyFont="1" applyFill="1" applyBorder="1" applyAlignment="1">
      <alignment horizontal="center" vertical="top" wrapText="1"/>
    </xf>
    <xf numFmtId="0" fontId="72" fillId="0" borderId="0" xfId="1" applyFont="1" applyFill="1"/>
    <xf numFmtId="49" fontId="72" fillId="0" borderId="5" xfId="1" applyNumberFormat="1" applyFont="1" applyBorder="1" applyAlignment="1">
      <alignment vertical="top" wrapText="1"/>
    </xf>
    <xf numFmtId="164" fontId="72" fillId="0" borderId="4" xfId="1" applyNumberFormat="1" applyFont="1" applyBorder="1" applyAlignment="1">
      <alignment horizontal="center" vertical="top" wrapText="1"/>
    </xf>
    <xf numFmtId="164" fontId="72" fillId="2" borderId="4" xfId="1" applyNumberFormat="1" applyFont="1" applyFill="1" applyBorder="1" applyAlignment="1">
      <alignment horizontal="center" vertical="top" wrapText="1"/>
    </xf>
    <xf numFmtId="49" fontId="72" fillId="0" borderId="3" xfId="1" applyNumberFormat="1" applyFont="1" applyBorder="1" applyAlignment="1">
      <alignment vertical="top" wrapText="1"/>
    </xf>
    <xf numFmtId="164" fontId="72" fillId="0" borderId="3" xfId="1" applyNumberFormat="1" applyFont="1" applyBorder="1" applyAlignment="1">
      <alignment horizontal="center" vertical="top" wrapText="1"/>
    </xf>
    <xf numFmtId="164" fontId="72" fillId="2" borderId="3" xfId="1" applyNumberFormat="1" applyFont="1" applyFill="1" applyBorder="1" applyAlignment="1">
      <alignment horizontal="center" vertical="top" wrapText="1"/>
    </xf>
    <xf numFmtId="164" fontId="72" fillId="0" borderId="2" xfId="1" applyNumberFormat="1" applyFont="1" applyBorder="1" applyAlignment="1">
      <alignment horizontal="center" vertical="top" wrapText="1"/>
    </xf>
    <xf numFmtId="164" fontId="72" fillId="2" borderId="2" xfId="1" applyNumberFormat="1" applyFont="1" applyFill="1" applyBorder="1" applyAlignment="1">
      <alignment horizontal="center" vertical="top" wrapText="1"/>
    </xf>
    <xf numFmtId="0" fontId="72" fillId="0" borderId="1" xfId="1" applyFont="1" applyBorder="1" applyAlignment="1">
      <alignment horizontal="center" vertical="center"/>
    </xf>
    <xf numFmtId="0" fontId="72" fillId="0" borderId="1" xfId="1" applyFont="1" applyBorder="1"/>
    <xf numFmtId="0" fontId="3" fillId="0" borderId="3" xfId="0" applyFont="1" applyBorder="1" applyAlignment="1">
      <alignment horizontal="center" vertical="center" wrapText="1"/>
    </xf>
    <xf numFmtId="0" fontId="15" fillId="0" borderId="0" xfId="0" applyFont="1"/>
    <xf numFmtId="0" fontId="2" fillId="0" borderId="3" xfId="0" applyNumberFormat="1" applyFont="1" applyFill="1" applyBorder="1" applyAlignment="1" applyProtection="1">
      <alignment vertical="center" wrapText="1" shrinkToFit="1"/>
      <protection locked="0"/>
    </xf>
    <xf numFmtId="0" fontId="3" fillId="0" borderId="0" xfId="0" applyFont="1" applyBorder="1" applyAlignment="1"/>
    <xf numFmtId="0" fontId="11" fillId="0" borderId="1" xfId="0" applyFont="1" applyBorder="1" applyAlignment="1"/>
    <xf numFmtId="49" fontId="11" fillId="0" borderId="1" xfId="0" applyNumberFormat="1" applyFont="1" applyBorder="1" applyAlignment="1"/>
    <xf numFmtId="0" fontId="21" fillId="0" borderId="2" xfId="0" applyNumberFormat="1" applyFont="1" applyFill="1" applyBorder="1" applyAlignment="1" applyProtection="1">
      <alignment horizontal="center" vertical="center" wrapText="1"/>
    </xf>
    <xf numFmtId="49" fontId="21" fillId="0" borderId="2" xfId="0" applyNumberFormat="1" applyFont="1" applyFill="1" applyBorder="1" applyAlignment="1" applyProtection="1">
      <alignment horizontal="center" vertical="center" wrapText="1"/>
    </xf>
    <xf numFmtId="0" fontId="21" fillId="0" borderId="7" xfId="0" applyNumberFormat="1" applyFont="1" applyFill="1" applyBorder="1" applyAlignment="1" applyProtection="1">
      <alignment horizontal="center" vertical="center" wrapText="1"/>
    </xf>
    <xf numFmtId="0" fontId="21" fillId="2" borderId="2" xfId="0" applyNumberFormat="1" applyFont="1" applyFill="1" applyBorder="1" applyAlignment="1" applyProtection="1">
      <alignment horizontal="center" vertical="center" wrapText="1"/>
    </xf>
    <xf numFmtId="49" fontId="21" fillId="2" borderId="2" xfId="0" applyNumberFormat="1" applyFont="1" applyFill="1" applyBorder="1" applyAlignment="1" applyProtection="1">
      <alignment horizontal="center" vertical="center" wrapText="1"/>
    </xf>
    <xf numFmtId="0" fontId="15" fillId="0" borderId="0" xfId="0" applyFont="1" applyAlignment="1">
      <alignment horizontal="center"/>
    </xf>
    <xf numFmtId="49" fontId="11" fillId="0" borderId="2" xfId="0" applyNumberFormat="1" applyFont="1" applyFill="1" applyBorder="1" applyAlignment="1">
      <alignment horizontal="center" vertical="center"/>
    </xf>
    <xf numFmtId="0" fontId="21" fillId="0" borderId="2" xfId="0" applyNumberFormat="1" applyFont="1" applyFill="1" applyBorder="1" applyAlignment="1" applyProtection="1">
      <alignment horizontal="right" vertical="center" wrapText="1" shrinkToFit="1"/>
      <protection locked="0"/>
    </xf>
    <xf numFmtId="0" fontId="11" fillId="0" borderId="2" xfId="0" applyFont="1" applyFill="1" applyBorder="1" applyAlignment="1">
      <alignment horizontal="center" vertical="center" wrapText="1"/>
    </xf>
    <xf numFmtId="165" fontId="11" fillId="2" borderId="2" xfId="0" applyNumberFormat="1" applyFont="1" applyFill="1" applyBorder="1" applyAlignment="1" applyProtection="1">
      <alignment horizontal="right" vertical="center" wrapText="1" shrinkToFit="1"/>
      <protection locked="0"/>
    </xf>
    <xf numFmtId="1"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165" fontId="11" fillId="0" borderId="2" xfId="0" applyNumberFormat="1" applyFont="1" applyFill="1" applyBorder="1" applyAlignment="1" applyProtection="1">
      <alignment horizontal="right" vertical="center" wrapText="1" shrinkToFit="1"/>
      <protection locked="0"/>
    </xf>
    <xf numFmtId="0" fontId="3" fillId="0" borderId="2" xfId="0" applyNumberFormat="1" applyFont="1" applyFill="1" applyBorder="1" applyAlignment="1" applyProtection="1">
      <alignment horizontal="left" vertical="center" wrapText="1"/>
    </xf>
    <xf numFmtId="49" fontId="3" fillId="0" borderId="5" xfId="0" applyNumberFormat="1" applyFont="1" applyFill="1" applyBorder="1" applyAlignment="1" applyProtection="1">
      <alignment horizontal="center" vertical="center" wrapText="1" shrinkToFit="1"/>
      <protection locked="0"/>
    </xf>
    <xf numFmtId="0" fontId="21" fillId="0" borderId="5" xfId="0" applyNumberFormat="1" applyFont="1" applyFill="1" applyBorder="1" applyAlignment="1" applyProtection="1">
      <alignment horizontal="left" vertical="center" wrapText="1" shrinkToFit="1"/>
      <protection locked="0"/>
    </xf>
    <xf numFmtId="0" fontId="21" fillId="0" borderId="2" xfId="0" applyNumberFormat="1" applyFont="1" applyFill="1" applyBorder="1" applyAlignment="1" applyProtection="1">
      <alignment horizontal="left" vertical="center" wrapText="1" shrinkToFit="1"/>
      <protection locked="0"/>
    </xf>
    <xf numFmtId="49" fontId="21" fillId="0" borderId="5" xfId="0" applyNumberFormat="1" applyFont="1" applyFill="1" applyBorder="1" applyAlignment="1" applyProtection="1">
      <alignment horizontal="left" vertical="center" wrapText="1" shrinkToFit="1"/>
      <protection locked="0"/>
    </xf>
    <xf numFmtId="49" fontId="21" fillId="0" borderId="2" xfId="0" applyNumberFormat="1" applyFont="1" applyFill="1" applyBorder="1" applyAlignment="1" applyProtection="1">
      <alignment horizontal="right" vertical="center" wrapText="1" shrinkToFit="1"/>
      <protection locked="0"/>
    </xf>
    <xf numFmtId="165" fontId="11" fillId="0" borderId="5" xfId="0" applyNumberFormat="1" applyFont="1" applyFill="1" applyBorder="1" applyAlignment="1" applyProtection="1">
      <alignment horizontal="right" vertical="center" wrapText="1" shrinkToFit="1"/>
      <protection locked="0"/>
    </xf>
    <xf numFmtId="0" fontId="21" fillId="0" borderId="3" xfId="0" applyNumberFormat="1" applyFont="1" applyFill="1" applyBorder="1" applyAlignment="1" applyProtection="1">
      <alignment horizontal="left" vertical="center" wrapText="1" shrinkToFit="1"/>
      <protection locked="0"/>
    </xf>
    <xf numFmtId="0" fontId="21" fillId="0" borderId="5" xfId="0" applyNumberFormat="1" applyFont="1" applyFill="1" applyBorder="1" applyAlignment="1" applyProtection="1">
      <alignment horizontal="right" vertical="center" wrapText="1" shrinkToFit="1"/>
      <protection locked="0"/>
    </xf>
    <xf numFmtId="0" fontId="21" fillId="0" borderId="4" xfId="0" applyNumberFormat="1" applyFont="1" applyFill="1" applyBorder="1" applyAlignment="1" applyProtection="1">
      <alignment horizontal="left" vertical="center" wrapText="1" shrinkToFit="1"/>
      <protection locked="0"/>
    </xf>
    <xf numFmtId="49" fontId="21" fillId="0" borderId="2" xfId="0" applyNumberFormat="1" applyFont="1" applyFill="1" applyBorder="1" applyAlignment="1" applyProtection="1">
      <alignment horizontal="center" vertical="center" wrapText="1" shrinkToFit="1"/>
      <protection locked="0"/>
    </xf>
    <xf numFmtId="0" fontId="21" fillId="0" borderId="2" xfId="0" applyNumberFormat="1" applyFont="1" applyFill="1" applyBorder="1" applyAlignment="1" applyProtection="1">
      <alignment horizontal="center" vertical="top" wrapText="1" shrinkToFit="1"/>
      <protection locked="0"/>
    </xf>
    <xf numFmtId="0" fontId="21" fillId="0" borderId="2" xfId="0" applyNumberFormat="1" applyFont="1" applyFill="1" applyBorder="1" applyAlignment="1" applyProtection="1">
      <alignment horizontal="center" vertical="center" wrapText="1" shrinkToFit="1"/>
      <protection locked="0"/>
    </xf>
    <xf numFmtId="165" fontId="16" fillId="0" borderId="2" xfId="0" applyNumberFormat="1" applyFont="1" applyFill="1" applyBorder="1" applyAlignment="1" applyProtection="1">
      <alignment horizontal="center" vertical="center" wrapText="1" shrinkToFit="1"/>
      <protection locked="0"/>
    </xf>
    <xf numFmtId="0" fontId="21" fillId="0" borderId="2" xfId="0" applyNumberFormat="1" applyFont="1" applyFill="1" applyBorder="1" applyAlignment="1" applyProtection="1">
      <alignment horizontal="left" vertical="top" wrapText="1" shrinkToFit="1"/>
      <protection locked="0"/>
    </xf>
    <xf numFmtId="0" fontId="76" fillId="0" borderId="2" xfId="0" applyFont="1" applyBorder="1" applyAlignment="1">
      <alignment vertical="top"/>
    </xf>
    <xf numFmtId="0" fontId="21" fillId="5" borderId="2" xfId="0" applyNumberFormat="1" applyFont="1" applyFill="1" applyBorder="1" applyAlignment="1" applyProtection="1">
      <alignment horizontal="right" vertical="center" wrapText="1" shrinkToFit="1"/>
      <protection locked="0"/>
    </xf>
    <xf numFmtId="0" fontId="21" fillId="2" borderId="2" xfId="0" applyNumberFormat="1" applyFont="1" applyFill="1" applyBorder="1" applyAlignment="1" applyProtection="1">
      <alignment vertical="center" wrapText="1" shrinkToFit="1"/>
      <protection locked="0"/>
    </xf>
    <xf numFmtId="0" fontId="21" fillId="2" borderId="2" xfId="0" applyNumberFormat="1" applyFont="1" applyFill="1" applyBorder="1" applyAlignment="1" applyProtection="1">
      <alignment horizontal="right" vertical="center" wrapText="1" shrinkToFit="1"/>
      <protection locked="0"/>
    </xf>
    <xf numFmtId="0" fontId="21" fillId="2" borderId="2" xfId="0" applyNumberFormat="1" applyFont="1" applyFill="1" applyBorder="1" applyAlignment="1">
      <alignment horizontal="left" vertical="center" wrapText="1"/>
    </xf>
    <xf numFmtId="0" fontId="21" fillId="2" borderId="2" xfId="0" applyNumberFormat="1" applyFont="1" applyFill="1" applyBorder="1" applyAlignment="1" applyProtection="1">
      <alignment horizontal="left" vertical="center" wrapText="1" shrinkToFit="1"/>
      <protection locked="0"/>
    </xf>
    <xf numFmtId="49" fontId="21" fillId="5" borderId="2" xfId="0" applyNumberFormat="1" applyFont="1" applyFill="1" applyBorder="1" applyAlignment="1" applyProtection="1">
      <alignment horizontal="center" vertical="center" wrapText="1" shrinkToFit="1"/>
      <protection locked="0"/>
    </xf>
    <xf numFmtId="165" fontId="21" fillId="0" borderId="5" xfId="0" applyNumberFormat="1" applyFont="1" applyFill="1" applyBorder="1" applyAlignment="1" applyProtection="1">
      <alignment horizontal="center" vertical="center" wrapText="1" shrinkToFit="1"/>
      <protection locked="0"/>
    </xf>
    <xf numFmtId="0" fontId="21" fillId="0" borderId="5" xfId="0" applyNumberFormat="1" applyFont="1" applyFill="1" applyBorder="1" applyAlignment="1" applyProtection="1">
      <alignment horizontal="center" vertical="center" wrapText="1" shrinkToFit="1"/>
      <protection locked="0"/>
    </xf>
    <xf numFmtId="0" fontId="3" fillId="0" borderId="2" xfId="0" applyNumberFormat="1" applyFont="1" applyBorder="1" applyAlignment="1">
      <alignment horizontal="left" vertical="top" wrapText="1"/>
    </xf>
    <xf numFmtId="0" fontId="3" fillId="0" borderId="2" xfId="0" applyFont="1" applyBorder="1" applyAlignment="1">
      <alignment vertical="center" wrapText="1"/>
    </xf>
    <xf numFmtId="49" fontId="21" fillId="0" borderId="5" xfId="0" applyNumberFormat="1" applyFont="1" applyFill="1" applyBorder="1" applyAlignment="1" applyProtection="1">
      <alignment horizontal="center" vertical="center" wrapText="1" shrinkToFit="1"/>
      <protection locked="0"/>
    </xf>
    <xf numFmtId="49" fontId="21" fillId="2" borderId="2" xfId="0" applyNumberFormat="1" applyFont="1" applyFill="1" applyBorder="1" applyAlignment="1" applyProtection="1">
      <alignment horizontal="center" vertical="center" wrapText="1" shrinkToFit="1"/>
      <protection locked="0"/>
    </xf>
    <xf numFmtId="0" fontId="15" fillId="0" borderId="2" xfId="0" applyFont="1" applyBorder="1"/>
    <xf numFmtId="0" fontId="77" fillId="5" borderId="2" xfId="0" applyNumberFormat="1" applyFont="1" applyFill="1" applyBorder="1" applyAlignment="1" applyProtection="1">
      <alignment horizontal="right" vertical="center" wrapText="1" shrinkToFit="1"/>
      <protection locked="0"/>
    </xf>
    <xf numFmtId="0" fontId="77" fillId="2" borderId="2" xfId="0" applyNumberFormat="1" applyFont="1" applyFill="1" applyBorder="1" applyAlignment="1" applyProtection="1">
      <alignment horizontal="right" vertical="center" wrapText="1" shrinkToFit="1"/>
      <protection locked="0"/>
    </xf>
    <xf numFmtId="49" fontId="77" fillId="5" borderId="5" xfId="0" applyNumberFormat="1" applyFont="1" applyFill="1" applyBorder="1" applyAlignment="1" applyProtection="1">
      <alignment horizontal="center" vertical="center" wrapText="1" shrinkToFit="1"/>
      <protection locked="0"/>
    </xf>
    <xf numFmtId="49" fontId="77" fillId="0" borderId="2" xfId="0" applyNumberFormat="1" applyFont="1" applyFill="1" applyBorder="1" applyAlignment="1" applyProtection="1">
      <alignment horizontal="center" vertical="center" wrapText="1" shrinkToFit="1"/>
      <protection locked="0"/>
    </xf>
    <xf numFmtId="165" fontId="77" fillId="0" borderId="5" xfId="0" applyNumberFormat="1" applyFont="1" applyFill="1" applyBorder="1" applyAlignment="1" applyProtection="1">
      <alignment horizontal="center" vertical="center" wrapText="1" shrinkToFit="1"/>
      <protection locked="0"/>
    </xf>
    <xf numFmtId="0" fontId="78" fillId="0" borderId="0" xfId="0" applyFont="1"/>
    <xf numFmtId="49" fontId="77" fillId="0" borderId="5" xfId="0" applyNumberFormat="1" applyFont="1" applyFill="1" applyBorder="1" applyAlignment="1" applyProtection="1">
      <alignment horizontal="center" vertical="center" wrapText="1" shrinkToFit="1"/>
      <protection locked="0"/>
    </xf>
    <xf numFmtId="0" fontId="21" fillId="2" borderId="2" xfId="0" applyNumberFormat="1" applyFont="1" applyFill="1" applyBorder="1" applyAlignment="1" applyProtection="1">
      <alignment horizontal="right" vertical="top" wrapText="1" shrinkToFit="1"/>
      <protection locked="0"/>
    </xf>
    <xf numFmtId="0" fontId="3" fillId="0" borderId="3" xfId="0" applyFont="1" applyFill="1" applyBorder="1" applyAlignment="1">
      <alignment horizontal="left" vertical="center" wrapText="1"/>
    </xf>
    <xf numFmtId="1" fontId="3" fillId="0" borderId="3" xfId="0" applyNumberFormat="1" applyFont="1" applyBorder="1" applyAlignment="1">
      <alignment horizontal="center" vertical="center"/>
    </xf>
    <xf numFmtId="0" fontId="21" fillId="2" borderId="3" xfId="0" applyNumberFormat="1" applyFont="1" applyFill="1" applyBorder="1" applyAlignment="1">
      <alignment horizontal="center" vertical="center" wrapText="1"/>
    </xf>
    <xf numFmtId="49" fontId="21" fillId="5" borderId="3" xfId="0" applyNumberFormat="1" applyFont="1" applyFill="1" applyBorder="1" applyAlignment="1" applyProtection="1">
      <alignment horizontal="center" vertical="center" wrapText="1" shrinkToFit="1"/>
      <protection locked="0"/>
    </xf>
    <xf numFmtId="49" fontId="21" fillId="0" borderId="3" xfId="0" applyNumberFormat="1" applyFont="1" applyFill="1" applyBorder="1" applyAlignment="1" applyProtection="1">
      <alignment horizontal="center" vertical="center" wrapText="1" shrinkToFit="1"/>
      <protection locked="0"/>
    </xf>
    <xf numFmtId="0" fontId="3" fillId="0" borderId="3" xfId="0" applyNumberFormat="1" applyFont="1" applyBorder="1" applyAlignment="1">
      <alignment horizontal="center" vertical="center" wrapText="1"/>
    </xf>
    <xf numFmtId="0" fontId="21" fillId="5" borderId="7" xfId="0" applyNumberFormat="1" applyFont="1" applyFill="1" applyBorder="1" applyAlignment="1" applyProtection="1">
      <alignment horizontal="right" vertical="center" wrapText="1" shrinkToFit="1"/>
      <protection locked="0"/>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NumberFormat="1" applyFont="1" applyBorder="1" applyAlignment="1">
      <alignment horizontal="center" vertical="center"/>
    </xf>
    <xf numFmtId="0" fontId="21" fillId="2" borderId="3" xfId="0" applyNumberFormat="1" applyFont="1" applyFill="1" applyBorder="1" applyAlignment="1" applyProtection="1">
      <alignment horizontal="center" vertical="center" wrapText="1" shrinkToFit="1"/>
      <protection locked="0"/>
    </xf>
    <xf numFmtId="49" fontId="21" fillId="2" borderId="3" xfId="0" applyNumberFormat="1" applyFont="1" applyFill="1" applyBorder="1" applyAlignment="1">
      <alignment horizontal="center" vertical="center" wrapText="1"/>
    </xf>
    <xf numFmtId="49" fontId="21" fillId="2" borderId="2" xfId="0" applyNumberFormat="1" applyFont="1" applyFill="1" applyBorder="1" applyAlignment="1">
      <alignment horizontal="left" vertical="center" wrapText="1"/>
    </xf>
    <xf numFmtId="14" fontId="21" fillId="0" borderId="2" xfId="0" applyNumberFormat="1" applyFont="1" applyFill="1" applyBorder="1" applyAlignment="1" applyProtection="1">
      <alignment horizontal="left" vertical="center" wrapText="1" shrinkToFit="1"/>
      <protection locked="0"/>
    </xf>
    <xf numFmtId="49" fontId="21" fillId="0" borderId="2" xfId="0" applyNumberFormat="1" applyFont="1" applyFill="1" applyBorder="1" applyAlignment="1" applyProtection="1">
      <alignment horizontal="left" vertical="center" wrapText="1" shrinkToFit="1"/>
      <protection locked="0"/>
    </xf>
    <xf numFmtId="0" fontId="16" fillId="0" borderId="2" xfId="0" applyNumberFormat="1" applyFont="1" applyFill="1" applyBorder="1" applyAlignment="1" applyProtection="1">
      <alignment horizontal="right" vertical="center" wrapText="1" shrinkToFit="1"/>
      <protection locked="0"/>
    </xf>
    <xf numFmtId="165" fontId="16" fillId="0" borderId="2" xfId="0" applyNumberFormat="1" applyFont="1" applyFill="1" applyBorder="1" applyAlignment="1" applyProtection="1">
      <alignment horizontal="right" vertical="center" wrapText="1" shrinkToFit="1"/>
      <protection locked="0"/>
    </xf>
    <xf numFmtId="0" fontId="16" fillId="0" borderId="2" xfId="0" applyNumberFormat="1" applyFont="1" applyFill="1" applyBorder="1" applyAlignment="1" applyProtection="1">
      <alignment horizontal="center" vertical="center" wrapText="1" shrinkToFit="1"/>
      <protection locked="0"/>
    </xf>
    <xf numFmtId="165" fontId="16" fillId="0" borderId="4" xfId="0" applyNumberFormat="1" applyFont="1" applyFill="1" applyBorder="1" applyAlignment="1" applyProtection="1">
      <alignment horizontal="center" vertical="center" wrapText="1" shrinkToFit="1"/>
      <protection locked="0"/>
    </xf>
    <xf numFmtId="0" fontId="3" fillId="0" borderId="5" xfId="0" applyNumberFormat="1" applyFont="1" applyBorder="1" applyAlignment="1">
      <alignment horizontal="left" vertical="center"/>
    </xf>
    <xf numFmtId="0" fontId="21" fillId="5" borderId="3" xfId="0" applyNumberFormat="1" applyFont="1" applyFill="1" applyBorder="1" applyAlignment="1" applyProtection="1">
      <alignment vertical="center" wrapText="1" shrinkToFit="1"/>
      <protection locked="0"/>
    </xf>
    <xf numFmtId="0" fontId="21" fillId="5" borderId="3" xfId="0" applyNumberFormat="1" applyFont="1" applyFill="1" applyBorder="1" applyAlignment="1" applyProtection="1">
      <alignment horizontal="right" vertical="center" wrapText="1" shrinkToFit="1"/>
      <protection locked="0"/>
    </xf>
    <xf numFmtId="0" fontId="21" fillId="5" borderId="4" xfId="0" applyNumberFormat="1" applyFont="1" applyFill="1" applyBorder="1" applyAlignment="1">
      <alignment horizontal="left" vertical="center" wrapText="1"/>
    </xf>
    <xf numFmtId="165" fontId="16" fillId="0" borderId="5" xfId="0" applyNumberFormat="1" applyFont="1" applyFill="1" applyBorder="1" applyAlignment="1" applyProtection="1">
      <alignment horizontal="center" vertical="center" wrapText="1" shrinkToFit="1"/>
      <protection locked="0"/>
    </xf>
    <xf numFmtId="0" fontId="21" fillId="5" borderId="5" xfId="0" applyNumberFormat="1" applyFont="1" applyFill="1" applyBorder="1" applyAlignment="1" applyProtection="1">
      <alignment vertical="center" wrapText="1" shrinkToFit="1"/>
      <protection locked="0"/>
    </xf>
    <xf numFmtId="0" fontId="21" fillId="5" borderId="5"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3" fillId="0" borderId="5" xfId="0" applyNumberFormat="1" applyFont="1" applyFill="1" applyBorder="1" applyAlignment="1">
      <alignment vertical="center" wrapText="1"/>
    </xf>
    <xf numFmtId="0" fontId="3" fillId="2" borderId="5" xfId="0" applyNumberFormat="1" applyFont="1" applyFill="1" applyBorder="1" applyAlignment="1">
      <alignment horizontal="left" vertical="center" wrapText="1"/>
    </xf>
    <xf numFmtId="165" fontId="3" fillId="0" borderId="5" xfId="0" applyNumberFormat="1" applyFont="1" applyFill="1" applyBorder="1" applyAlignment="1" applyProtection="1">
      <alignment horizontal="center" vertical="center" wrapText="1" shrinkToFit="1"/>
      <protection locked="0"/>
    </xf>
    <xf numFmtId="0" fontId="3" fillId="0" borderId="2" xfId="0" applyNumberFormat="1" applyFont="1" applyFill="1" applyBorder="1" applyAlignment="1" applyProtection="1">
      <alignment horizontal="left" vertical="top" wrapText="1" shrinkToFit="1"/>
      <protection locked="0"/>
    </xf>
    <xf numFmtId="0" fontId="3" fillId="0" borderId="2" xfId="0" applyNumberFormat="1" applyFont="1" applyFill="1" applyBorder="1" applyAlignment="1">
      <alignment horizontal="left" vertical="center"/>
    </xf>
    <xf numFmtId="0" fontId="21" fillId="4" borderId="2" xfId="0" applyNumberFormat="1" applyFont="1" applyFill="1" applyBorder="1" applyAlignment="1" applyProtection="1">
      <alignment horizontal="left" vertical="center" wrapText="1" shrinkToFit="1"/>
      <protection locked="0"/>
    </xf>
    <xf numFmtId="0" fontId="17" fillId="2" borderId="5" xfId="0" applyNumberFormat="1" applyFont="1" applyFill="1" applyBorder="1" applyAlignment="1" applyProtection="1">
      <alignment vertical="top" wrapText="1"/>
    </xf>
    <xf numFmtId="0" fontId="20" fillId="2" borderId="5" xfId="0" applyNumberFormat="1" applyFont="1" applyFill="1" applyBorder="1" applyAlignment="1" applyProtection="1">
      <alignment vertical="top" wrapText="1" shrinkToFit="1"/>
      <protection locked="0"/>
    </xf>
    <xf numFmtId="0" fontId="20" fillId="2" borderId="2" xfId="0" applyNumberFormat="1" applyFont="1" applyFill="1" applyBorder="1" applyAlignment="1" applyProtection="1">
      <alignment horizontal="left" vertical="top" wrapText="1" shrinkToFit="1"/>
      <protection locked="0"/>
    </xf>
    <xf numFmtId="0" fontId="20" fillId="2" borderId="5" xfId="0" applyNumberFormat="1" applyFont="1" applyFill="1" applyBorder="1" applyAlignment="1">
      <alignment vertical="top" wrapText="1"/>
    </xf>
    <xf numFmtId="14" fontId="21" fillId="2" borderId="5" xfId="0" applyNumberFormat="1" applyFont="1" applyFill="1" applyBorder="1" applyAlignment="1">
      <alignment vertical="top" wrapText="1"/>
    </xf>
    <xf numFmtId="0" fontId="22" fillId="2" borderId="2" xfId="0" applyNumberFormat="1" applyFont="1" applyFill="1" applyBorder="1" applyAlignment="1" applyProtection="1">
      <alignment horizontal="left" vertical="top" wrapText="1" shrinkToFit="1"/>
      <protection locked="0"/>
    </xf>
    <xf numFmtId="0" fontId="21" fillId="2" borderId="5" xfId="0" applyNumberFormat="1" applyFont="1" applyFill="1" applyBorder="1" applyAlignment="1">
      <alignment vertical="top" wrapText="1"/>
    </xf>
    <xf numFmtId="49" fontId="3" fillId="0" borderId="2" xfId="0" applyNumberFormat="1" applyFont="1" applyFill="1" applyBorder="1" applyAlignment="1">
      <alignment vertical="center"/>
    </xf>
    <xf numFmtId="165" fontId="11" fillId="0" borderId="5" xfId="0" applyNumberFormat="1" applyFont="1" applyFill="1" applyBorder="1" applyAlignment="1" applyProtection="1">
      <alignment horizontal="center" vertical="center" wrapText="1" shrinkToFit="1"/>
      <protection locked="0"/>
    </xf>
    <xf numFmtId="0" fontId="43" fillId="0" borderId="2" xfId="0" applyNumberFormat="1" applyFont="1" applyFill="1" applyBorder="1" applyAlignment="1" applyProtection="1">
      <alignment horizontal="left" vertical="center" wrapText="1"/>
    </xf>
    <xf numFmtId="165" fontId="21" fillId="0" borderId="2" xfId="0" applyNumberFormat="1" applyFont="1" applyFill="1" applyBorder="1" applyAlignment="1" applyProtection="1">
      <alignment horizontal="right" vertical="center" wrapText="1" shrinkToFit="1"/>
      <protection locked="0"/>
    </xf>
    <xf numFmtId="0" fontId="11" fillId="0" borderId="2" xfId="0" applyNumberFormat="1" applyFont="1" applyFill="1" applyBorder="1" applyAlignment="1" applyProtection="1">
      <alignment horizontal="right" vertical="center" wrapText="1" shrinkToFit="1"/>
      <protection locked="0"/>
    </xf>
    <xf numFmtId="0" fontId="11" fillId="0" borderId="2" xfId="0" applyNumberFormat="1" applyFont="1" applyFill="1" applyBorder="1" applyAlignment="1" applyProtection="1">
      <alignment horizontal="center" vertical="center" wrapText="1" shrinkToFit="1"/>
      <protection locked="0"/>
    </xf>
    <xf numFmtId="0" fontId="79" fillId="0" borderId="2" xfId="0" applyFont="1" applyFill="1" applyBorder="1" applyAlignment="1">
      <alignment vertical="center" wrapText="1"/>
    </xf>
    <xf numFmtId="49" fontId="11" fillId="0" borderId="2" xfId="0" applyNumberFormat="1" applyFont="1" applyFill="1" applyBorder="1" applyAlignment="1">
      <alignment vertical="center"/>
    </xf>
    <xf numFmtId="165" fontId="43" fillId="0" borderId="2" xfId="0" applyNumberFormat="1" applyFont="1" applyFill="1" applyBorder="1" applyAlignment="1" applyProtection="1">
      <alignment horizontal="right" vertical="center" wrapText="1" shrinkToFit="1"/>
      <protection locked="0"/>
    </xf>
    <xf numFmtId="0" fontId="14" fillId="0" borderId="0" xfId="0" applyFont="1"/>
    <xf numFmtId="165" fontId="11" fillId="0" borderId="2" xfId="0" applyNumberFormat="1" applyFont="1" applyFill="1" applyBorder="1" applyAlignment="1" applyProtection="1">
      <alignment horizontal="center" vertical="top" wrapText="1" shrinkToFit="1"/>
      <protection locked="0"/>
    </xf>
    <xf numFmtId="165" fontId="3" fillId="0" borderId="2" xfId="0" applyNumberFormat="1" applyFont="1" applyFill="1" applyBorder="1" applyAlignment="1" applyProtection="1">
      <alignment horizontal="right" vertical="center" wrapText="1" shrinkToFit="1"/>
      <protection locked="0"/>
    </xf>
    <xf numFmtId="0" fontId="43" fillId="2" borderId="2" xfId="0" applyNumberFormat="1" applyFont="1" applyFill="1" applyBorder="1" applyAlignment="1" applyProtection="1">
      <alignment horizontal="left" vertical="center" wrapText="1"/>
    </xf>
    <xf numFmtId="0" fontId="21" fillId="2" borderId="23" xfId="4" applyFont="1" applyFill="1" applyBorder="1" applyAlignment="1">
      <alignment horizontal="center" vertical="center" wrapText="1"/>
    </xf>
    <xf numFmtId="0" fontId="3" fillId="2" borderId="2" xfId="0" applyNumberFormat="1" applyFont="1" applyFill="1" applyBorder="1" applyAlignment="1" applyProtection="1">
      <alignment horizontal="left" vertical="center" wrapText="1" shrinkToFit="1"/>
      <protection locked="0"/>
    </xf>
    <xf numFmtId="49" fontId="21" fillId="2" borderId="2" xfId="0" applyNumberFormat="1" applyFont="1" applyFill="1" applyBorder="1" applyAlignment="1" applyProtection="1">
      <alignment horizontal="left" vertical="center" wrapText="1" shrinkToFit="1"/>
      <protection locked="0"/>
    </xf>
    <xf numFmtId="49" fontId="21" fillId="2" borderId="2" xfId="0" applyNumberFormat="1" applyFont="1" applyFill="1" applyBorder="1" applyAlignment="1" applyProtection="1">
      <alignment horizontal="right" vertical="center" wrapText="1" shrinkToFit="1"/>
      <protection locked="0"/>
    </xf>
    <xf numFmtId="165" fontId="3" fillId="2" borderId="2" xfId="0" applyNumberFormat="1" applyFont="1" applyFill="1" applyBorder="1" applyAlignment="1" applyProtection="1">
      <alignment horizontal="right" vertical="center" wrapText="1" shrinkToFit="1"/>
      <protection locked="0"/>
    </xf>
    <xf numFmtId="0" fontId="3" fillId="2" borderId="2" xfId="0" applyNumberFormat="1" applyFont="1" applyFill="1" applyBorder="1" applyAlignment="1" applyProtection="1">
      <alignment horizontal="right" vertical="center" wrapText="1" shrinkToFit="1"/>
      <protection locked="0"/>
    </xf>
    <xf numFmtId="2" fontId="3" fillId="0" borderId="2" xfId="0" applyNumberFormat="1" applyFont="1" applyFill="1" applyBorder="1" applyAlignment="1" applyProtection="1">
      <alignment horizontal="right" vertical="center" wrapText="1" shrinkToFit="1"/>
      <protection locked="0"/>
    </xf>
    <xf numFmtId="2" fontId="3" fillId="2" borderId="2" xfId="0" applyNumberFormat="1" applyFont="1" applyFill="1" applyBorder="1" applyAlignment="1" applyProtection="1">
      <alignment horizontal="right" vertical="center" wrapText="1" shrinkToFit="1"/>
      <protection locked="0"/>
    </xf>
    <xf numFmtId="0" fontId="3" fillId="0" borderId="2" xfId="0" applyNumberFormat="1" applyFont="1" applyFill="1" applyBorder="1" applyAlignment="1" applyProtection="1">
      <alignment horizontal="right" vertical="center" wrapText="1" shrinkToFit="1"/>
      <protection locked="0"/>
    </xf>
    <xf numFmtId="0" fontId="21" fillId="0" borderId="23" xfId="4" applyFont="1" applyFill="1" applyBorder="1" applyAlignment="1">
      <alignment horizontal="center" vertical="center" wrapText="1"/>
    </xf>
    <xf numFmtId="0" fontId="3" fillId="0" borderId="2" xfId="0" applyNumberFormat="1" applyFont="1" applyFill="1" applyBorder="1" applyAlignment="1" applyProtection="1">
      <alignment horizontal="left" vertical="center" wrapText="1" shrinkToFit="1"/>
      <protection locked="0"/>
    </xf>
    <xf numFmtId="0" fontId="15" fillId="0" borderId="0" xfId="0" applyFont="1" applyFill="1"/>
    <xf numFmtId="0" fontId="3" fillId="2" borderId="2" xfId="0" applyNumberFormat="1" applyFont="1" applyFill="1" applyBorder="1" applyAlignment="1" applyProtection="1">
      <alignment horizontal="center" vertical="center" wrapText="1" shrinkToFit="1"/>
      <protection locked="0"/>
    </xf>
    <xf numFmtId="165" fontId="11" fillId="2" borderId="2" xfId="0" applyNumberFormat="1" applyFont="1" applyFill="1" applyBorder="1" applyAlignment="1" applyProtection="1">
      <alignment horizontal="center" vertical="top" wrapText="1" shrinkToFit="1"/>
      <protection locked="0"/>
    </xf>
    <xf numFmtId="165" fontId="21" fillId="2" borderId="2" xfId="0" applyNumberFormat="1" applyFont="1" applyFill="1" applyBorder="1" applyAlignment="1" applyProtection="1">
      <alignment horizontal="center" vertical="top" wrapText="1" shrinkToFit="1"/>
      <protection locked="0"/>
    </xf>
    <xf numFmtId="49" fontId="15" fillId="0" borderId="0" xfId="0" applyNumberFormat="1" applyFont="1"/>
    <xf numFmtId="165" fontId="15" fillId="0" borderId="0" xfId="0" applyNumberFormat="1" applyFont="1"/>
    <xf numFmtId="2" fontId="14" fillId="0" borderId="0" xfId="0" applyNumberFormat="1" applyFont="1"/>
    <xf numFmtId="0" fontId="21" fillId="2" borderId="3" xfId="0" applyNumberFormat="1"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xf>
    <xf numFmtId="0" fontId="3" fillId="0" borderId="7" xfId="0" applyFont="1" applyBorder="1" applyAlignment="1">
      <alignment horizontal="center"/>
    </xf>
    <xf numFmtId="0" fontId="11" fillId="0" borderId="0" xfId="0" applyFont="1" applyAlignment="1">
      <alignment horizontal="center" wrapText="1"/>
    </xf>
    <xf numFmtId="0" fontId="15" fillId="0" borderId="0" xfId="0" applyFont="1"/>
    <xf numFmtId="0" fontId="11" fillId="0" borderId="0" xfId="0" applyFont="1" applyAlignment="1">
      <alignment horizont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14" fillId="2" borderId="0" xfId="1" applyFont="1" applyFill="1" applyAlignment="1">
      <alignment horizontal="center"/>
    </xf>
    <xf numFmtId="0" fontId="3" fillId="0" borderId="2"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7" xfId="1" applyFont="1" applyBorder="1" applyAlignment="1">
      <alignment horizontal="center" vertical="center" wrapText="1"/>
    </xf>
    <xf numFmtId="0" fontId="3" fillId="0" borderId="2" xfId="1" applyFont="1" applyBorder="1" applyAlignment="1">
      <alignment horizontal="center" vertical="center"/>
    </xf>
    <xf numFmtId="0" fontId="20" fillId="2" borderId="5" xfId="1" applyNumberFormat="1" applyFont="1" applyFill="1" applyBorder="1" applyAlignment="1">
      <alignment horizontal="center" vertical="center" wrapText="1"/>
    </xf>
    <xf numFmtId="0" fontId="20" fillId="2" borderId="4" xfId="1" applyNumberFormat="1" applyFont="1" applyFill="1" applyBorder="1" applyAlignment="1">
      <alignment horizontal="center" vertical="center" wrapText="1"/>
    </xf>
    <xf numFmtId="0" fontId="20" fillId="2" borderId="3" xfId="1" applyNumberFormat="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3" xfId="1" applyFont="1" applyBorder="1" applyAlignment="1">
      <alignment horizontal="center" vertical="center" wrapText="1"/>
    </xf>
    <xf numFmtId="0" fontId="3" fillId="0" borderId="8" xfId="1" applyFont="1" applyBorder="1" applyAlignment="1">
      <alignment horizontal="center"/>
    </xf>
    <xf numFmtId="0" fontId="3" fillId="0" borderId="7" xfId="1" applyFont="1" applyBorder="1" applyAlignment="1">
      <alignment horizontal="center"/>
    </xf>
    <xf numFmtId="0" fontId="3" fillId="2" borderId="5" xfId="1" applyFont="1" applyFill="1" applyBorder="1" applyAlignment="1">
      <alignment horizontal="center" vertical="top" wrapText="1"/>
    </xf>
    <xf numFmtId="0" fontId="3" fillId="2" borderId="4" xfId="1" applyFont="1" applyFill="1" applyBorder="1" applyAlignment="1">
      <alignment horizontal="center" vertical="top" wrapText="1"/>
    </xf>
    <xf numFmtId="0" fontId="3" fillId="2" borderId="3" xfId="1" applyFont="1" applyFill="1" applyBorder="1" applyAlignment="1">
      <alignment horizontal="center" vertical="top" wrapText="1"/>
    </xf>
    <xf numFmtId="0" fontId="3" fillId="2" borderId="5" xfId="1" applyNumberFormat="1" applyFont="1" applyFill="1" applyBorder="1" applyAlignment="1">
      <alignment horizontal="center" vertical="top"/>
    </xf>
    <xf numFmtId="0" fontId="3" fillId="2" borderId="4" xfId="1" applyNumberFormat="1" applyFont="1" applyFill="1" applyBorder="1" applyAlignment="1">
      <alignment horizontal="center" vertical="top"/>
    </xf>
    <xf numFmtId="0" fontId="3" fillId="2" borderId="3" xfId="1" applyNumberFormat="1" applyFont="1" applyFill="1" applyBorder="1" applyAlignment="1">
      <alignment horizontal="center" vertical="top"/>
    </xf>
    <xf numFmtId="0" fontId="3" fillId="2" borderId="5" xfId="1" applyNumberFormat="1" applyFont="1" applyFill="1" applyBorder="1" applyAlignment="1">
      <alignment horizontal="center" vertical="top" wrapText="1"/>
    </xf>
    <xf numFmtId="0" fontId="3" fillId="2" borderId="4" xfId="1" applyNumberFormat="1" applyFont="1" applyFill="1" applyBorder="1" applyAlignment="1">
      <alignment horizontal="center" vertical="top" wrapText="1"/>
    </xf>
    <xf numFmtId="0" fontId="3" fillId="2" borderId="3" xfId="1" applyNumberFormat="1" applyFont="1" applyFill="1" applyBorder="1" applyAlignment="1">
      <alignment horizontal="center" vertical="top" wrapText="1"/>
    </xf>
    <xf numFmtId="0" fontId="3" fillId="2" borderId="5" xfId="1" applyNumberFormat="1" applyFont="1" applyFill="1" applyBorder="1" applyAlignment="1">
      <alignment horizontal="center" vertical="center" wrapText="1"/>
    </xf>
    <xf numFmtId="0" fontId="3" fillId="2" borderId="4" xfId="1" applyNumberFormat="1" applyFont="1" applyFill="1" applyBorder="1" applyAlignment="1">
      <alignment horizontal="center" vertical="center" wrapText="1"/>
    </xf>
    <xf numFmtId="0" fontId="3" fillId="2" borderId="3" xfId="1" applyNumberFormat="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5" xfId="1" applyNumberFormat="1" applyFont="1" applyFill="1" applyBorder="1" applyAlignment="1">
      <alignment horizontal="center" vertical="center"/>
    </xf>
    <xf numFmtId="0" fontId="3" fillId="2" borderId="3" xfId="1" applyNumberFormat="1" applyFont="1" applyFill="1" applyBorder="1" applyAlignment="1">
      <alignment horizontal="center" vertical="center"/>
    </xf>
    <xf numFmtId="49" fontId="3" fillId="2" borderId="5" xfId="1" applyNumberFormat="1" applyFont="1" applyFill="1" applyBorder="1" applyAlignment="1">
      <alignment horizontal="center" vertical="center" wrapText="1"/>
    </xf>
    <xf numFmtId="49" fontId="3" fillId="2" borderId="3" xfId="1" applyNumberFormat="1" applyFont="1" applyFill="1" applyBorder="1" applyAlignment="1">
      <alignment horizontal="center" vertical="center" wrapText="1"/>
    </xf>
    <xf numFmtId="0" fontId="21" fillId="2" borderId="5" xfId="1" applyNumberFormat="1" applyFont="1" applyFill="1" applyBorder="1" applyAlignment="1">
      <alignment horizontal="center" vertical="center" wrapText="1"/>
    </xf>
    <xf numFmtId="0" fontId="21" fillId="2" borderId="4" xfId="1" applyNumberFormat="1" applyFont="1" applyFill="1" applyBorder="1" applyAlignment="1">
      <alignment horizontal="center" vertical="center" wrapText="1"/>
    </xf>
    <xf numFmtId="0" fontId="21" fillId="2" borderId="3" xfId="1" applyNumberFormat="1" applyFont="1" applyFill="1" applyBorder="1" applyAlignment="1">
      <alignment horizontal="center" vertical="center" wrapText="1"/>
    </xf>
    <xf numFmtId="0" fontId="17" fillId="2" borderId="5" xfId="4" applyFont="1" applyFill="1" applyBorder="1" applyAlignment="1">
      <alignment horizontal="center" vertical="center" wrapText="1"/>
    </xf>
    <xf numFmtId="0" fontId="17" fillId="2" borderId="3" xfId="4" applyFont="1" applyFill="1" applyBorder="1" applyAlignment="1">
      <alignment horizontal="center" vertical="center" wrapText="1"/>
    </xf>
    <xf numFmtId="14" fontId="3" fillId="2" borderId="5" xfId="1" applyNumberFormat="1" applyFont="1" applyFill="1" applyBorder="1" applyAlignment="1">
      <alignment horizontal="center" vertical="center" wrapText="1"/>
    </xf>
    <xf numFmtId="14" fontId="3" fillId="2" borderId="3" xfId="1" applyNumberFormat="1" applyFont="1" applyFill="1" applyBorder="1" applyAlignment="1">
      <alignment horizontal="center" vertical="center" wrapText="1"/>
    </xf>
    <xf numFmtId="14" fontId="17" fillId="2" borderId="5" xfId="4" applyNumberFormat="1" applyFont="1" applyFill="1" applyBorder="1" applyAlignment="1">
      <alignment horizontal="center" vertical="center" wrapText="1"/>
    </xf>
    <xf numFmtId="14" fontId="17" fillId="2" borderId="3" xfId="4" applyNumberFormat="1" applyFont="1" applyFill="1" applyBorder="1" applyAlignment="1">
      <alignment horizontal="center" vertical="center" wrapText="1"/>
    </xf>
    <xf numFmtId="0" fontId="17" fillId="2" borderId="5" xfId="4" applyFont="1" applyFill="1" applyBorder="1" applyAlignment="1">
      <alignment horizontal="left" vertical="center" wrapText="1"/>
    </xf>
    <xf numFmtId="0" fontId="17" fillId="2" borderId="3" xfId="4" applyFont="1" applyFill="1" applyBorder="1" applyAlignment="1">
      <alignment horizontal="left" vertical="center" wrapText="1"/>
    </xf>
    <xf numFmtId="0" fontId="72" fillId="0" borderId="5" xfId="1" applyFont="1" applyFill="1" applyBorder="1" applyAlignment="1">
      <alignment horizontal="left" vertical="top" wrapText="1"/>
    </xf>
    <xf numFmtId="0" fontId="72" fillId="0" borderId="4" xfId="1" applyFont="1" applyFill="1" applyBorder="1" applyAlignment="1">
      <alignment horizontal="left" vertical="top" wrapText="1"/>
    </xf>
    <xf numFmtId="43" fontId="72" fillId="0" borderId="0" xfId="2" applyFont="1" applyAlignment="1">
      <alignment horizontal="left"/>
    </xf>
    <xf numFmtId="0" fontId="72" fillId="0" borderId="0" xfId="1" applyFont="1" applyAlignment="1">
      <alignment horizontal="left"/>
    </xf>
    <xf numFmtId="0" fontId="73" fillId="0" borderId="0" xfId="1" applyFont="1" applyAlignment="1">
      <alignment horizontal="center"/>
    </xf>
    <xf numFmtId="0" fontId="72" fillId="0" borderId="5" xfId="1" applyFont="1" applyBorder="1" applyAlignment="1">
      <alignment horizontal="center" vertical="center" wrapText="1"/>
    </xf>
    <xf numFmtId="0" fontId="72" fillId="0" borderId="3" xfId="1" applyFont="1" applyBorder="1" applyAlignment="1">
      <alignment horizontal="center" vertical="center" wrapText="1"/>
    </xf>
    <xf numFmtId="0" fontId="72" fillId="0" borderId="8" xfId="1" applyFont="1" applyBorder="1" applyAlignment="1">
      <alignment horizontal="center"/>
    </xf>
    <xf numFmtId="0" fontId="72" fillId="0" borderId="7" xfId="1" applyFont="1" applyBorder="1" applyAlignment="1">
      <alignment horizontal="center"/>
    </xf>
    <xf numFmtId="0" fontId="72" fillId="0" borderId="4" xfId="1" applyFont="1" applyBorder="1" applyAlignment="1">
      <alignment horizontal="left" vertical="top" wrapText="1"/>
    </xf>
    <xf numFmtId="0" fontId="72" fillId="0" borderId="5" xfId="1" applyFont="1" applyBorder="1" applyAlignment="1">
      <alignment horizontal="left" vertical="top" wrapText="1"/>
    </xf>
    <xf numFmtId="0" fontId="72" fillId="2" borderId="5" xfId="1" applyFont="1" applyFill="1" applyBorder="1" applyAlignment="1">
      <alignment horizontal="left" vertical="top" wrapText="1"/>
    </xf>
    <xf numFmtId="0" fontId="72" fillId="2" borderId="3" xfId="1" applyFont="1" applyFill="1" applyBorder="1" applyAlignment="1">
      <alignment horizontal="left" vertical="top" wrapText="1"/>
    </xf>
    <xf numFmtId="0" fontId="72" fillId="2" borderId="4" xfId="1" applyFont="1" applyFill="1" applyBorder="1" applyAlignment="1">
      <alignment horizontal="left" vertical="top" wrapText="1"/>
    </xf>
    <xf numFmtId="0" fontId="71" fillId="0" borderId="0" xfId="1" applyFont="1" applyAlignment="1">
      <alignment horizontal="center"/>
    </xf>
    <xf numFmtId="0" fontId="72" fillId="0" borderId="2" xfId="1" applyFont="1" applyBorder="1" applyAlignment="1">
      <alignment horizontal="center" vertical="center" wrapText="1"/>
    </xf>
    <xf numFmtId="0" fontId="72" fillId="0" borderId="2" xfId="1" applyFont="1" applyBorder="1" applyAlignment="1">
      <alignment horizontal="center" vertical="center"/>
    </xf>
    <xf numFmtId="0" fontId="72" fillId="0" borderId="8" xfId="1" applyFont="1" applyBorder="1" applyAlignment="1">
      <alignment horizontal="center" vertical="center" wrapText="1"/>
    </xf>
    <xf numFmtId="0" fontId="72" fillId="0" borderId="9" xfId="1" applyFont="1" applyBorder="1" applyAlignment="1">
      <alignment horizontal="center" vertical="center" wrapText="1"/>
    </xf>
    <xf numFmtId="0" fontId="72" fillId="0" borderId="7" xfId="1" applyFont="1" applyBorder="1" applyAlignment="1">
      <alignment horizontal="center" vertical="center" wrapText="1"/>
    </xf>
    <xf numFmtId="0" fontId="4" fillId="0" borderId="0" xfId="0" applyFont="1" applyAlignment="1">
      <alignment horizontal="center" vertical="top"/>
    </xf>
    <xf numFmtId="0" fontId="3" fillId="0" borderId="1" xfId="0" applyFont="1" applyBorder="1" applyAlignment="1">
      <alignment horizontal="center"/>
    </xf>
    <xf numFmtId="0" fontId="4" fillId="0" borderId="0" xfId="0" applyFont="1" applyAlignment="1">
      <alignment horizontal="center"/>
    </xf>
    <xf numFmtId="164" fontId="4" fillId="0" borderId="5" xfId="0" applyNumberFormat="1" applyFont="1" applyBorder="1" applyAlignment="1">
      <alignment horizontal="center" vertical="top"/>
    </xf>
    <xf numFmtId="164" fontId="4" fillId="0" borderId="4" xfId="0" applyNumberFormat="1" applyFont="1" applyBorder="1" applyAlignment="1">
      <alignment horizontal="center" vertical="top"/>
    </xf>
    <xf numFmtId="164" fontId="4" fillId="0" borderId="3" xfId="0" applyNumberFormat="1" applyFont="1" applyBorder="1" applyAlignment="1">
      <alignment horizontal="center" vertical="top"/>
    </xf>
    <xf numFmtId="0" fontId="11" fillId="0" borderId="1" xfId="0" applyFont="1" applyBorder="1" applyAlignment="1">
      <alignment horizontal="center" vertical="top" wrapText="1"/>
    </xf>
    <xf numFmtId="0" fontId="11" fillId="0" borderId="1" xfId="0" applyFont="1" applyBorder="1" applyAlignment="1">
      <alignment horizontal="center"/>
    </xf>
    <xf numFmtId="0" fontId="4" fillId="0" borderId="5" xfId="0" applyFont="1" applyBorder="1" applyAlignment="1">
      <alignment horizontal="center" vertical="top"/>
    </xf>
    <xf numFmtId="0" fontId="4" fillId="0" borderId="4" xfId="0" applyFont="1" applyBorder="1" applyAlignment="1">
      <alignment horizontal="center" vertical="top"/>
    </xf>
    <xf numFmtId="0" fontId="4" fillId="0" borderId="3" xfId="0" applyFont="1" applyBorder="1" applyAlignment="1">
      <alignment horizontal="center" vertical="top"/>
    </xf>
    <xf numFmtId="1" fontId="4" fillId="0" borderId="5" xfId="0" applyNumberFormat="1" applyFont="1" applyBorder="1" applyAlignment="1">
      <alignment horizontal="center" vertical="top"/>
    </xf>
    <xf numFmtId="1" fontId="4" fillId="0" borderId="4" xfId="0" applyNumberFormat="1" applyFont="1" applyBorder="1" applyAlignment="1">
      <alignment horizontal="center" vertical="top"/>
    </xf>
    <xf numFmtId="1" fontId="4" fillId="0" borderId="3" xfId="0" applyNumberFormat="1" applyFont="1" applyBorder="1" applyAlignment="1">
      <alignment horizontal="center" vertical="top"/>
    </xf>
    <xf numFmtId="0" fontId="8" fillId="0" borderId="2" xfId="0" applyNumberFormat="1" applyFont="1" applyFill="1" applyBorder="1" applyAlignment="1" applyProtection="1">
      <alignment horizontal="center" vertical="top" wrapText="1" shrinkToFit="1"/>
      <protection locked="0"/>
    </xf>
    <xf numFmtId="0" fontId="4" fillId="0" borderId="8" xfId="0" applyNumberFormat="1" applyFont="1" applyFill="1" applyBorder="1" applyAlignment="1" applyProtection="1">
      <alignment horizontal="center" vertical="top" wrapText="1" shrinkToFit="1"/>
      <protection locked="0"/>
    </xf>
    <xf numFmtId="0" fontId="2" fillId="0" borderId="5"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4" fillId="0" borderId="5" xfId="0" applyNumberFormat="1" applyFont="1" applyBorder="1" applyAlignment="1">
      <alignment horizontal="center" vertical="top"/>
    </xf>
    <xf numFmtId="0" fontId="4" fillId="0" borderId="4" xfId="0" applyNumberFormat="1" applyFont="1" applyBorder="1" applyAlignment="1">
      <alignment horizontal="center" vertical="top"/>
    </xf>
    <xf numFmtId="0" fontId="4" fillId="0" borderId="3" xfId="0" applyNumberFormat="1" applyFont="1" applyBorder="1" applyAlignment="1">
      <alignment horizontal="center" vertical="top"/>
    </xf>
    <xf numFmtId="0" fontId="4" fillId="0" borderId="5"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3" xfId="0" applyFont="1" applyFill="1" applyBorder="1" applyAlignment="1">
      <alignment horizontal="center" vertical="top" wrapText="1"/>
    </xf>
    <xf numFmtId="1" fontId="4" fillId="0" borderId="5" xfId="0" applyNumberFormat="1" applyFont="1" applyFill="1" applyBorder="1" applyAlignment="1">
      <alignment horizontal="center" vertical="top"/>
    </xf>
    <xf numFmtId="1" fontId="4" fillId="0" borderId="4" xfId="0" applyNumberFormat="1" applyFont="1" applyFill="1" applyBorder="1" applyAlignment="1">
      <alignment horizontal="center" vertical="top"/>
    </xf>
    <xf numFmtId="1" fontId="4" fillId="0" borderId="3" xfId="0" applyNumberFormat="1" applyFont="1" applyFill="1" applyBorder="1" applyAlignment="1">
      <alignment horizontal="center" vertical="top"/>
    </xf>
    <xf numFmtId="0" fontId="4" fillId="0" borderId="2" xfId="0" applyNumberFormat="1" applyFont="1" applyFill="1" applyBorder="1" applyAlignment="1">
      <alignment horizontal="center" vertical="top" wrapText="1"/>
    </xf>
    <xf numFmtId="0" fontId="4" fillId="0" borderId="2" xfId="0" applyNumberFormat="1" applyFont="1" applyFill="1" applyBorder="1" applyAlignment="1" applyProtection="1">
      <alignment horizontal="center" vertical="top" wrapText="1" shrinkToFit="1"/>
      <protection locked="0"/>
    </xf>
    <xf numFmtId="0" fontId="4" fillId="0" borderId="0" xfId="0" applyFont="1" applyAlignment="1">
      <alignment horizontal="left" vertical="top"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xf>
    <xf numFmtId="0" fontId="4" fillId="0" borderId="7" xfId="0" applyFont="1" applyBorder="1" applyAlignment="1">
      <alignment horizontal="center"/>
    </xf>
    <xf numFmtId="0" fontId="3" fillId="0" borderId="0" xfId="0" applyFont="1" applyFill="1" applyAlignment="1">
      <alignment horizontal="left" vertical="center"/>
    </xf>
    <xf numFmtId="49" fontId="2" fillId="0" borderId="5" xfId="0" applyNumberFormat="1" applyFont="1" applyFill="1" applyBorder="1" applyAlignment="1" applyProtection="1">
      <alignment horizontal="center" vertical="center" wrapText="1" shrinkToFit="1"/>
      <protection locked="0"/>
    </xf>
    <xf numFmtId="49" fontId="2" fillId="0" borderId="4" xfId="0" applyNumberFormat="1" applyFont="1" applyFill="1" applyBorder="1" applyAlignment="1" applyProtection="1">
      <alignment horizontal="center" vertical="center" wrapText="1" shrinkToFit="1"/>
      <protection locked="0"/>
    </xf>
    <xf numFmtId="49" fontId="2" fillId="0" borderId="3" xfId="0" applyNumberFormat="1" applyFont="1" applyFill="1" applyBorder="1" applyAlignment="1" applyProtection="1">
      <alignment horizontal="center" vertical="center" wrapText="1" shrinkToFit="1"/>
      <protection locked="0"/>
    </xf>
    <xf numFmtId="167" fontId="2" fillId="0" borderId="5" xfId="2" applyNumberFormat="1" applyFont="1" applyFill="1" applyBorder="1" applyAlignment="1" applyProtection="1">
      <alignment horizontal="center" vertical="center" wrapText="1" shrinkToFit="1"/>
      <protection locked="0"/>
    </xf>
    <xf numFmtId="167" fontId="2" fillId="0" borderId="4" xfId="2" applyNumberFormat="1" applyFont="1" applyFill="1" applyBorder="1" applyAlignment="1" applyProtection="1">
      <alignment horizontal="center" vertical="center" wrapText="1" shrinkToFit="1"/>
      <protection locked="0"/>
    </xf>
    <xf numFmtId="167" fontId="2" fillId="0" borderId="3" xfId="2" applyNumberFormat="1" applyFont="1" applyFill="1" applyBorder="1" applyAlignment="1" applyProtection="1">
      <alignment horizontal="center" vertical="center" wrapText="1" shrinkToFit="1"/>
      <protection locked="0"/>
    </xf>
    <xf numFmtId="0" fontId="2" fillId="0" borderId="2" xfId="0" applyNumberFormat="1" applyFont="1" applyFill="1" applyBorder="1" applyAlignment="1" applyProtection="1">
      <alignment horizontal="left" vertical="center" wrapText="1"/>
    </xf>
    <xf numFmtId="0" fontId="2" fillId="0" borderId="2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20" xfId="0"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vertical="center" wrapText="1" shrinkToFit="1"/>
      <protection locked="0"/>
    </xf>
    <xf numFmtId="0" fontId="2" fillId="0" borderId="22" xfId="0" applyNumberFormat="1" applyFont="1" applyFill="1" applyBorder="1" applyAlignment="1" applyProtection="1">
      <alignment vertical="center" wrapText="1" shrinkToFit="1"/>
      <protection locked="0"/>
    </xf>
    <xf numFmtId="0" fontId="2" fillId="0" borderId="13" xfId="0" applyNumberFormat="1" applyFont="1" applyFill="1" applyBorder="1" applyAlignment="1" applyProtection="1">
      <alignment vertical="center" wrapText="1" shrinkToFit="1"/>
      <protection locked="0"/>
    </xf>
    <xf numFmtId="0" fontId="2" fillId="0" borderId="5" xfId="0" applyNumberFormat="1" applyFont="1" applyFill="1" applyBorder="1" applyAlignment="1" applyProtection="1">
      <alignment horizontal="center" vertical="center" wrapText="1" shrinkToFit="1"/>
      <protection locked="0"/>
    </xf>
    <xf numFmtId="0" fontId="2" fillId="0" borderId="4" xfId="0" applyNumberFormat="1" applyFont="1" applyFill="1" applyBorder="1" applyAlignment="1" applyProtection="1">
      <alignment horizontal="center" vertical="center" wrapText="1" shrinkToFit="1"/>
      <protection locked="0"/>
    </xf>
    <xf numFmtId="0" fontId="2" fillId="0" borderId="3" xfId="0" applyNumberFormat="1" applyFont="1" applyFill="1" applyBorder="1" applyAlignment="1" applyProtection="1">
      <alignment horizontal="center" vertical="center" wrapText="1" shrinkToFit="1"/>
      <protection locked="0"/>
    </xf>
    <xf numFmtId="49" fontId="2" fillId="0" borderId="23" xfId="0" applyNumberFormat="1" applyFont="1" applyFill="1" applyBorder="1" applyAlignment="1" applyProtection="1">
      <alignment horizontal="center" vertical="center" wrapText="1" shrinkToFit="1"/>
      <protection locked="0"/>
    </xf>
    <xf numFmtId="49" fontId="2" fillId="0" borderId="6" xfId="0" applyNumberFormat="1" applyFont="1" applyFill="1" applyBorder="1" applyAlignment="1" applyProtection="1">
      <alignment horizontal="center" vertical="center" wrapText="1" shrinkToFit="1"/>
      <protection locked="0"/>
    </xf>
    <xf numFmtId="167" fontId="2" fillId="0" borderId="21" xfId="2" applyNumberFormat="1" applyFont="1" applyFill="1" applyBorder="1" applyAlignment="1" applyProtection="1">
      <alignment horizontal="center" vertical="center" wrapText="1" shrinkToFit="1"/>
      <protection locked="0"/>
    </xf>
    <xf numFmtId="167" fontId="2" fillId="0" borderId="22" xfId="2" applyNumberFormat="1" applyFont="1" applyFill="1" applyBorder="1" applyAlignment="1" applyProtection="1">
      <alignment horizontal="center" vertical="center" wrapText="1" shrinkToFit="1"/>
      <protection locked="0"/>
    </xf>
    <xf numFmtId="0" fontId="2" fillId="0" borderId="5" xfId="0" applyNumberFormat="1" applyFont="1" applyFill="1" applyBorder="1" applyAlignment="1" applyProtection="1">
      <alignment horizontal="left" vertical="center" wrapText="1"/>
    </xf>
    <xf numFmtId="0" fontId="2" fillId="0" borderId="4"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2" fillId="0" borderId="5" xfId="0" applyNumberFormat="1" applyFont="1" applyBorder="1" applyAlignment="1">
      <alignment horizontal="left" vertical="top" wrapText="1"/>
    </xf>
    <xf numFmtId="0" fontId="2" fillId="0" borderId="4" xfId="0" applyNumberFormat="1" applyFont="1" applyBorder="1" applyAlignment="1">
      <alignment horizontal="left" vertical="top" wrapText="1"/>
    </xf>
    <xf numFmtId="0" fontId="2" fillId="0" borderId="23" xfId="0" applyNumberFormat="1" applyFont="1" applyFill="1" applyBorder="1" applyAlignment="1" applyProtection="1">
      <alignment horizontal="center" vertical="center" wrapText="1" shrinkToFit="1"/>
      <protection locked="0"/>
    </xf>
    <xf numFmtId="0" fontId="2" fillId="0" borderId="6" xfId="0" applyNumberFormat="1" applyFont="1" applyFill="1" applyBorder="1" applyAlignment="1" applyProtection="1">
      <alignment horizontal="center" vertical="center" wrapText="1" shrinkToFit="1"/>
      <protection locked="0"/>
    </xf>
    <xf numFmtId="0" fontId="2" fillId="0" borderId="2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2" xfId="0" applyNumberFormat="1" applyFont="1" applyFill="1" applyBorder="1" applyAlignment="1" applyProtection="1">
      <alignment horizontal="center" vertical="center" wrapText="1" shrinkToFit="1"/>
      <protection locked="0"/>
    </xf>
    <xf numFmtId="0" fontId="2" fillId="0" borderId="13" xfId="0" applyNumberFormat="1" applyFont="1" applyFill="1" applyBorder="1" applyAlignment="1" applyProtection="1">
      <alignment horizontal="center" vertical="center" wrapText="1" shrinkToFit="1"/>
      <protection locked="0"/>
    </xf>
    <xf numFmtId="0" fontId="2" fillId="0" borderId="4" xfId="0" applyNumberFormat="1" applyFont="1" applyFill="1" applyBorder="1" applyAlignment="1" applyProtection="1">
      <alignment vertical="center" wrapText="1" shrinkToFit="1"/>
      <protection locked="0"/>
    </xf>
    <xf numFmtId="0" fontId="2" fillId="0" borderId="3" xfId="0" applyNumberFormat="1" applyFont="1" applyFill="1" applyBorder="1" applyAlignment="1" applyProtection="1">
      <alignment vertical="center" wrapText="1" shrinkToFit="1"/>
      <protection locked="0"/>
    </xf>
    <xf numFmtId="0" fontId="2" fillId="0" borderId="20" xfId="0" applyNumberFormat="1" applyFont="1" applyFill="1" applyBorder="1" applyAlignment="1" applyProtection="1">
      <alignment horizontal="center" vertical="center" wrapText="1" shrinkToFit="1"/>
      <protection locked="0"/>
    </xf>
    <xf numFmtId="0" fontId="2" fillId="0" borderId="12" xfId="0" applyNumberFormat="1" applyFont="1" applyFill="1" applyBorder="1" applyAlignment="1" applyProtection="1">
      <alignment horizontal="center" vertical="center" wrapText="1" shrinkToFit="1"/>
      <protection locked="0"/>
    </xf>
    <xf numFmtId="0" fontId="2" fillId="0" borderId="0" xfId="0" applyNumberFormat="1" applyFont="1" applyFill="1" applyBorder="1" applyAlignment="1" applyProtection="1">
      <alignment horizontal="center" vertical="center" wrapText="1" shrinkToFit="1"/>
      <protection locked="0"/>
    </xf>
    <xf numFmtId="0" fontId="2" fillId="0" borderId="1" xfId="0" applyNumberFormat="1" applyFont="1" applyFill="1" applyBorder="1" applyAlignment="1" applyProtection="1">
      <alignment horizontal="center" vertical="center" wrapText="1" shrinkToFit="1"/>
      <protection locked="0"/>
    </xf>
    <xf numFmtId="0" fontId="2" fillId="0" borderId="12" xfId="0" applyNumberFormat="1" applyFont="1" applyFill="1" applyBorder="1" applyAlignment="1" applyProtection="1">
      <alignment horizontal="left" vertical="center" wrapText="1" shrinkToFit="1"/>
      <protection locked="0"/>
    </xf>
    <xf numFmtId="0" fontId="2" fillId="0" borderId="0" xfId="0" applyNumberFormat="1" applyFont="1" applyFill="1" applyBorder="1" applyAlignment="1" applyProtection="1">
      <alignment horizontal="left" vertical="center" wrapText="1" shrinkToFit="1"/>
      <protection locked="0"/>
    </xf>
    <xf numFmtId="0" fontId="2" fillId="0" borderId="1" xfId="0" applyNumberFormat="1" applyFont="1" applyFill="1" applyBorder="1" applyAlignment="1" applyProtection="1">
      <alignment horizontal="left" vertical="center" wrapText="1" shrinkToFit="1"/>
      <protection locked="0"/>
    </xf>
    <xf numFmtId="49" fontId="2" fillId="0" borderId="22" xfId="0" applyNumberFormat="1" applyFont="1" applyFill="1" applyBorder="1" applyAlignment="1" applyProtection="1">
      <alignment horizontal="center" vertical="center" wrapText="1" shrinkToFit="1"/>
      <protection locked="0"/>
    </xf>
    <xf numFmtId="0" fontId="2" fillId="0" borderId="5"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0" fillId="0" borderId="4" xfId="0" applyNumberFormat="1" applyFont="1" applyFill="1" applyBorder="1" applyAlignment="1">
      <alignment horizontal="center" vertical="center"/>
    </xf>
    <xf numFmtId="0" fontId="30"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wrapText="1"/>
    </xf>
    <xf numFmtId="0" fontId="2" fillId="0" borderId="3" xfId="0" applyNumberFormat="1" applyFont="1" applyFill="1" applyBorder="1" applyAlignment="1">
      <alignment horizontal="center" wrapText="1"/>
    </xf>
    <xf numFmtId="0" fontId="2" fillId="0" borderId="4" xfId="0" applyNumberFormat="1" applyFont="1" applyFill="1" applyBorder="1" applyAlignment="1">
      <alignment horizontal="center" vertical="top" wrapText="1"/>
    </xf>
    <xf numFmtId="0" fontId="2" fillId="0" borderId="3" xfId="0" applyNumberFormat="1" applyFont="1" applyFill="1" applyBorder="1" applyAlignment="1">
      <alignment horizontal="center" vertical="top" wrapText="1"/>
    </xf>
    <xf numFmtId="167" fontId="2" fillId="0" borderId="7" xfId="2" applyNumberFormat="1" applyFont="1" applyFill="1" applyBorder="1" applyAlignment="1" applyProtection="1">
      <alignment horizontal="center" vertical="center" wrapText="1" shrinkToFit="1"/>
      <protection locked="0"/>
    </xf>
    <xf numFmtId="167" fontId="2" fillId="0" borderId="2" xfId="2" applyNumberFormat="1" applyFont="1" applyFill="1" applyBorder="1" applyAlignment="1" applyProtection="1">
      <alignment horizontal="center" vertical="center" wrapText="1" shrinkToFit="1"/>
      <protection locked="0"/>
    </xf>
    <xf numFmtId="167" fontId="2" fillId="0" borderId="5" xfId="2" applyNumberFormat="1" applyFont="1" applyFill="1" applyBorder="1" applyAlignment="1">
      <alignment horizontal="center" vertical="center"/>
    </xf>
    <xf numFmtId="167" fontId="2" fillId="0" borderId="4" xfId="2" applyNumberFormat="1" applyFont="1" applyFill="1" applyBorder="1" applyAlignment="1">
      <alignment horizontal="center" vertical="center"/>
    </xf>
    <xf numFmtId="167" fontId="2" fillId="0" borderId="3" xfId="2"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30" fillId="0" borderId="2" xfId="0" applyNumberFormat="1" applyFont="1" applyFill="1" applyBorder="1" applyAlignment="1">
      <alignment horizontal="center" vertical="center"/>
    </xf>
    <xf numFmtId="0" fontId="2" fillId="0" borderId="5" xfId="0" applyNumberFormat="1" applyFont="1" applyFill="1" applyBorder="1" applyAlignment="1">
      <alignment horizontal="center" wrapText="1"/>
    </xf>
    <xf numFmtId="0" fontId="2" fillId="0" borderId="5" xfId="0" applyNumberFormat="1" applyFont="1" applyFill="1" applyBorder="1" applyAlignment="1">
      <alignment horizontal="center" vertical="top" wrapText="1"/>
    </xf>
    <xf numFmtId="0" fontId="5" fillId="0" borderId="5" xfId="0" applyNumberFormat="1" applyFont="1" applyFill="1" applyBorder="1" applyAlignment="1">
      <alignment horizontal="center" wrapText="1"/>
    </xf>
    <xf numFmtId="0" fontId="5" fillId="0" borderId="3" xfId="0" applyNumberFormat="1" applyFont="1" applyFill="1" applyBorder="1" applyAlignment="1">
      <alignment horizontal="center" wrapText="1"/>
    </xf>
    <xf numFmtId="167" fontId="2" fillId="0" borderId="5" xfId="2" applyNumberFormat="1" applyFont="1" applyFill="1" applyBorder="1" applyAlignment="1" applyProtection="1">
      <alignment horizontal="center" wrapText="1" shrinkToFit="1"/>
      <protection locked="0"/>
    </xf>
    <xf numFmtId="167" fontId="2" fillId="0" borderId="3" xfId="2" applyNumberFormat="1" applyFont="1" applyFill="1" applyBorder="1" applyAlignment="1" applyProtection="1">
      <alignment horizontal="center" wrapText="1" shrinkToFit="1"/>
      <protection locked="0"/>
    </xf>
    <xf numFmtId="0" fontId="2" fillId="0" borderId="3" xfId="0" applyNumberFormat="1" applyFont="1" applyFill="1" applyBorder="1" applyAlignment="1" applyProtection="1">
      <alignment horizontal="left" vertical="center" wrapText="1"/>
    </xf>
    <xf numFmtId="0" fontId="2" fillId="0" borderId="5"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67" fontId="2" fillId="0" borderId="22" xfId="2" applyNumberFormat="1" applyFont="1" applyFill="1" applyBorder="1" applyAlignment="1">
      <alignment horizontal="center" vertical="center"/>
    </xf>
    <xf numFmtId="0" fontId="2" fillId="0" borderId="5"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49" fontId="2" fillId="0" borderId="5"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67" fontId="2" fillId="0" borderId="13" xfId="2" applyNumberFormat="1" applyFont="1" applyFill="1" applyBorder="1" applyAlignment="1" applyProtection="1">
      <alignment horizontal="center" vertical="center" wrapText="1" shrinkToFit="1"/>
      <protection locked="0"/>
    </xf>
    <xf numFmtId="0" fontId="2" fillId="0" borderId="5"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23" xfId="0" applyFont="1" applyFill="1" applyBorder="1" applyAlignment="1">
      <alignment horizontal="center" vertical="top" wrapText="1"/>
    </xf>
    <xf numFmtId="0" fontId="2" fillId="0" borderId="5" xfId="0" applyFont="1" applyFill="1" applyBorder="1" applyAlignment="1" applyProtection="1">
      <alignment horizontal="left" vertical="center" wrapText="1" shrinkToFit="1"/>
      <protection locked="0"/>
    </xf>
    <xf numFmtId="0" fontId="2" fillId="0" borderId="3" xfId="0" applyFont="1" applyFill="1" applyBorder="1" applyAlignment="1" applyProtection="1">
      <alignment horizontal="left" vertical="center" wrapText="1" shrinkToFit="1"/>
      <protection locked="0"/>
    </xf>
    <xf numFmtId="0" fontId="2" fillId="0" borderId="5"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31" fillId="0" borderId="5" xfId="0" applyNumberFormat="1" applyFont="1" applyFill="1" applyBorder="1" applyAlignment="1">
      <alignment horizontal="center" vertical="center" wrapText="1"/>
    </xf>
    <xf numFmtId="0" fontId="31" fillId="0" borderId="4" xfId="0" applyNumberFormat="1"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31" fillId="0" borderId="5" xfId="0" applyNumberFormat="1" applyFont="1" applyFill="1" applyBorder="1" applyAlignment="1" applyProtection="1">
      <alignment horizontal="center" vertical="center" wrapText="1" shrinkToFit="1"/>
      <protection locked="0"/>
    </xf>
    <xf numFmtId="0" fontId="31" fillId="0" borderId="4" xfId="0" applyNumberFormat="1" applyFont="1" applyFill="1" applyBorder="1" applyAlignment="1" applyProtection="1">
      <alignment horizontal="center" vertical="center" wrapText="1" shrinkToFit="1"/>
      <protection locked="0"/>
    </xf>
    <xf numFmtId="0" fontId="31" fillId="0" borderId="3" xfId="0" applyNumberFormat="1" applyFont="1" applyFill="1" applyBorder="1" applyAlignment="1" applyProtection="1">
      <alignment horizontal="center" vertical="center" wrapText="1" shrinkToFit="1"/>
      <protection locked="0"/>
    </xf>
    <xf numFmtId="0" fontId="5" fillId="0" borderId="3" xfId="0" applyNumberFormat="1" applyFont="1" applyFill="1" applyBorder="1" applyAlignment="1" applyProtection="1">
      <alignment horizontal="center" vertical="center" wrapText="1"/>
    </xf>
    <xf numFmtId="0" fontId="2" fillId="0" borderId="5"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0" fontId="2" fillId="0" borderId="4" xfId="0" applyNumberFormat="1" applyFont="1" applyFill="1" applyBorder="1" applyAlignment="1" applyProtection="1">
      <alignment horizontal="left" vertical="center" wrapText="1" shrinkToFit="1"/>
      <protection locked="0"/>
    </xf>
    <xf numFmtId="0" fontId="2" fillId="0" borderId="4" xfId="0" applyFont="1" applyFill="1" applyBorder="1" applyAlignment="1" applyProtection="1">
      <alignment horizontal="left" vertical="center" wrapText="1" shrinkToFit="1"/>
      <protection locked="0"/>
    </xf>
    <xf numFmtId="0" fontId="2" fillId="0" borderId="23" xfId="0" applyFont="1" applyFill="1" applyBorder="1" applyAlignment="1" applyProtection="1">
      <alignment horizontal="left" vertical="center" wrapText="1" shrinkToFit="1"/>
      <protection locked="0"/>
    </xf>
    <xf numFmtId="0" fontId="2" fillId="0" borderId="6" xfId="0" applyFont="1" applyFill="1" applyBorder="1" applyAlignment="1" applyProtection="1">
      <alignment horizontal="left" vertical="center" wrapText="1" shrinkToFit="1"/>
      <protection locked="0"/>
    </xf>
    <xf numFmtId="0" fontId="2" fillId="0" borderId="20" xfId="0" applyFont="1" applyFill="1" applyBorder="1" applyAlignment="1" applyProtection="1">
      <alignment horizontal="left" vertical="center" wrapText="1" shrinkToFit="1"/>
      <protection locked="0"/>
    </xf>
    <xf numFmtId="0" fontId="2" fillId="0" borderId="21" xfId="0" applyNumberFormat="1" applyFont="1" applyFill="1" applyBorder="1" applyAlignment="1" applyProtection="1">
      <alignment horizontal="center" vertical="center" wrapText="1" shrinkToFit="1"/>
      <protection locked="0"/>
    </xf>
    <xf numFmtId="0" fontId="2" fillId="0" borderId="5" xfId="0" applyFont="1" applyFill="1" applyBorder="1" applyAlignment="1" applyProtection="1">
      <alignment horizontal="center" vertical="center" wrapText="1" shrinkToFit="1"/>
      <protection locked="0"/>
    </xf>
    <xf numFmtId="0" fontId="2" fillId="0" borderId="4" xfId="0" applyFont="1" applyFill="1" applyBorder="1" applyAlignment="1" applyProtection="1">
      <alignment horizontal="center" vertical="center" wrapText="1" shrinkToFit="1"/>
      <protection locked="0"/>
    </xf>
    <xf numFmtId="0" fontId="2" fillId="0" borderId="5" xfId="0" applyNumberFormat="1" applyFont="1" applyBorder="1" applyAlignment="1">
      <alignment horizontal="center" vertical="top" wrapText="1"/>
    </xf>
    <xf numFmtId="0" fontId="2" fillId="0" borderId="3" xfId="0" applyNumberFormat="1" applyFont="1" applyBorder="1" applyAlignment="1">
      <alignment horizontal="center" vertical="top" wrapText="1"/>
    </xf>
    <xf numFmtId="0" fontId="2" fillId="0" borderId="5"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1" fontId="2" fillId="0" borderId="5" xfId="0" applyNumberFormat="1" applyFont="1" applyBorder="1" applyAlignment="1">
      <alignment horizontal="center" vertical="center"/>
    </xf>
    <xf numFmtId="1" fontId="2" fillId="0" borderId="3" xfId="0" applyNumberFormat="1" applyFont="1" applyBorder="1" applyAlignment="1">
      <alignment horizontal="center" vertical="center"/>
    </xf>
    <xf numFmtId="0" fontId="2" fillId="0" borderId="5"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32" fillId="0" borderId="5" xfId="0" applyFont="1" applyBorder="1" applyAlignment="1">
      <alignment horizontal="left" vertical="center" wrapText="1"/>
    </xf>
    <xf numFmtId="0" fontId="32" fillId="0" borderId="3" xfId="0" applyFont="1" applyBorder="1" applyAlignment="1">
      <alignment horizontal="left" vertical="center" wrapText="1"/>
    </xf>
    <xf numFmtId="14" fontId="2" fillId="0" borderId="5" xfId="0" applyNumberFormat="1" applyFont="1" applyFill="1" applyBorder="1" applyAlignment="1">
      <alignment horizontal="left" vertical="center" wrapText="1"/>
    </xf>
    <xf numFmtId="14" fontId="2" fillId="0" borderId="3" xfId="0" applyNumberFormat="1" applyFont="1" applyFill="1" applyBorder="1" applyAlignment="1">
      <alignment horizontal="left" vertical="center" wrapText="1"/>
    </xf>
    <xf numFmtId="49" fontId="2" fillId="0" borderId="5"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right" vertical="center" wrapText="1"/>
    </xf>
    <xf numFmtId="0" fontId="2" fillId="0" borderId="8" xfId="0" applyFont="1" applyFill="1" applyBorder="1" applyAlignment="1">
      <alignment horizontal="center"/>
    </xf>
    <xf numFmtId="0" fontId="2" fillId="0" borderId="7" xfId="0" applyFont="1" applyFill="1" applyBorder="1" applyAlignment="1">
      <alignment horizontal="center"/>
    </xf>
    <xf numFmtId="0" fontId="5" fillId="0" borderId="0" xfId="0" applyFont="1" applyFill="1" applyAlignment="1">
      <alignment horizontal="center"/>
    </xf>
    <xf numFmtId="0" fontId="5" fillId="0" borderId="0" xfId="0" applyFont="1" applyFill="1" applyBorder="1" applyAlignment="1">
      <alignment horizontal="center"/>
    </xf>
    <xf numFmtId="0" fontId="2" fillId="0" borderId="9"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8" xfId="0" applyFont="1" applyBorder="1" applyAlignment="1">
      <alignment horizontal="center"/>
    </xf>
    <xf numFmtId="0" fontId="24" fillId="0" borderId="7" xfId="0" applyFont="1" applyBorder="1" applyAlignment="1">
      <alignment horizontal="center"/>
    </xf>
    <xf numFmtId="0" fontId="5" fillId="0" borderId="0" xfId="0" applyFont="1" applyAlignment="1">
      <alignment horizontal="center"/>
    </xf>
    <xf numFmtId="0" fontId="24" fillId="0" borderId="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2" xfId="0" applyFont="1" applyBorder="1" applyAlignment="1">
      <alignment horizontal="center" vertical="center"/>
    </xf>
    <xf numFmtId="0" fontId="43" fillId="0" borderId="0" xfId="1" applyNumberFormat="1" applyFont="1" applyFill="1" applyBorder="1" applyAlignment="1" applyProtection="1">
      <alignment horizontal="center" vertical="top" wrapText="1"/>
    </xf>
    <xf numFmtId="0" fontId="45" fillId="0" borderId="1" xfId="1" applyNumberFormat="1" applyFont="1" applyFill="1" applyBorder="1" applyAlignment="1" applyProtection="1">
      <alignment horizontal="left" vertical="top" wrapText="1"/>
    </xf>
    <xf numFmtId="0" fontId="44" fillId="0" borderId="1" xfId="1" applyNumberFormat="1" applyFont="1" applyFill="1" applyBorder="1" applyAlignment="1" applyProtection="1">
      <alignment horizontal="center" vertical="top" wrapText="1"/>
    </xf>
    <xf numFmtId="0" fontId="0" fillId="0" borderId="1" xfId="0" applyBorder="1" applyAlignment="1">
      <alignment horizontal="center" vertical="top" wrapText="1"/>
    </xf>
    <xf numFmtId="0" fontId="45" fillId="0" borderId="2" xfId="1" applyNumberFormat="1" applyFont="1" applyFill="1" applyBorder="1" applyAlignment="1" applyProtection="1">
      <alignment horizontal="center" vertical="center" wrapText="1"/>
    </xf>
    <xf numFmtId="49" fontId="45" fillId="0" borderId="2" xfId="1" applyNumberFormat="1" applyFont="1" applyFill="1" applyBorder="1" applyAlignment="1" applyProtection="1">
      <alignment horizontal="center" vertical="center" wrapText="1"/>
    </xf>
    <xf numFmtId="0" fontId="44" fillId="0" borderId="8" xfId="1" applyNumberFormat="1" applyFont="1" applyFill="1" applyBorder="1" applyAlignment="1" applyProtection="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7" xfId="0" applyFont="1" applyBorder="1" applyAlignment="1">
      <alignment horizontal="center" vertical="center" wrapText="1"/>
    </xf>
    <xf numFmtId="0" fontId="45" fillId="0" borderId="8" xfId="1" applyNumberFormat="1" applyFont="1" applyFill="1" applyBorder="1" applyAlignment="1" applyProtection="1">
      <alignment horizontal="center" vertical="center" wrapText="1"/>
    </xf>
    <xf numFmtId="0" fontId="45" fillId="0" borderId="9" xfId="1" applyNumberFormat="1" applyFont="1" applyFill="1" applyBorder="1" applyAlignment="1" applyProtection="1">
      <alignment horizontal="center" vertical="center" wrapText="1"/>
    </xf>
    <xf numFmtId="0" fontId="45" fillId="0" borderId="7" xfId="1" applyNumberFormat="1" applyFont="1" applyFill="1" applyBorder="1" applyAlignment="1" applyProtection="1">
      <alignment horizontal="center" vertical="center" wrapText="1"/>
    </xf>
    <xf numFmtId="0" fontId="47" fillId="0" borderId="8" xfId="1" applyNumberFormat="1" applyFont="1" applyFill="1" applyBorder="1" applyAlignment="1" applyProtection="1">
      <alignment horizontal="center" vertical="center" wrapText="1"/>
    </xf>
    <xf numFmtId="0" fontId="0" fillId="0" borderId="7" xfId="0" applyBorder="1" applyAlignment="1">
      <alignment horizontal="center" vertical="center" wrapText="1"/>
    </xf>
    <xf numFmtId="0" fontId="47" fillId="0" borderId="21" xfId="1" applyNumberFormat="1" applyFont="1" applyFill="1" applyBorder="1" applyAlignment="1" applyProtection="1">
      <alignment horizontal="center" vertical="center" wrapText="1"/>
    </xf>
    <xf numFmtId="0" fontId="47" fillId="0" borderId="3" xfId="1" applyNumberFormat="1" applyFont="1" applyFill="1" applyBorder="1" applyAlignment="1" applyProtection="1">
      <alignment horizontal="center" vertical="center" wrapText="1"/>
    </xf>
    <xf numFmtId="0" fontId="47" fillId="0" borderId="5" xfId="1"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0" fontId="51" fillId="0" borderId="5" xfId="0" applyNumberFormat="1" applyFont="1" applyFill="1" applyBorder="1" applyAlignment="1" applyProtection="1">
      <alignment horizontal="center" vertical="center" wrapText="1"/>
    </xf>
    <xf numFmtId="0" fontId="51" fillId="0" borderId="4" xfId="0" applyNumberFormat="1" applyFont="1" applyFill="1" applyBorder="1" applyAlignment="1" applyProtection="1">
      <alignment horizontal="center" vertical="center" wrapText="1"/>
    </xf>
    <xf numFmtId="0" fontId="51" fillId="0" borderId="3" xfId="0" applyNumberFormat="1" applyFont="1" applyFill="1" applyBorder="1" applyAlignment="1" applyProtection="1">
      <alignment horizontal="center" vertical="center" wrapText="1"/>
    </xf>
    <xf numFmtId="0" fontId="54" fillId="0" borderId="5" xfId="1" applyNumberFormat="1" applyFont="1" applyFill="1" applyBorder="1" applyAlignment="1" applyProtection="1">
      <alignment horizontal="left" vertical="top" wrapText="1"/>
    </xf>
    <xf numFmtId="0" fontId="54" fillId="0" borderId="4" xfId="1" applyNumberFormat="1" applyFont="1" applyFill="1" applyBorder="1" applyAlignment="1" applyProtection="1">
      <alignment horizontal="left" vertical="top" wrapText="1"/>
    </xf>
    <xf numFmtId="0" fontId="54" fillId="0" borderId="3" xfId="1" applyNumberFormat="1" applyFont="1" applyFill="1" applyBorder="1" applyAlignment="1" applyProtection="1">
      <alignment horizontal="left" vertical="top" wrapText="1"/>
    </xf>
    <xf numFmtId="49" fontId="17" fillId="0" borderId="5" xfId="1" applyNumberFormat="1" applyFont="1" applyFill="1" applyBorder="1" applyAlignment="1" applyProtection="1">
      <alignment horizontal="center" vertical="center" wrapText="1" shrinkToFit="1"/>
      <protection locked="0"/>
    </xf>
    <xf numFmtId="49" fontId="17" fillId="0" borderId="4" xfId="1" applyNumberFormat="1" applyFont="1" applyFill="1" applyBorder="1" applyAlignment="1" applyProtection="1">
      <alignment horizontal="center" vertical="center" wrapText="1" shrinkToFit="1"/>
      <protection locked="0"/>
    </xf>
    <xf numFmtId="49" fontId="17" fillId="0" borderId="3" xfId="1" applyNumberFormat="1" applyFont="1" applyFill="1" applyBorder="1" applyAlignment="1" applyProtection="1">
      <alignment horizontal="center" vertical="center" wrapText="1" shrinkToFit="1"/>
      <protection locked="0"/>
    </xf>
    <xf numFmtId="0" fontId="17" fillId="5" borderId="5" xfId="1" applyNumberFormat="1" applyFont="1" applyFill="1" applyBorder="1" applyAlignment="1">
      <alignment horizontal="left" vertical="top" wrapText="1"/>
    </xf>
    <xf numFmtId="0" fontId="17" fillId="5" borderId="4" xfId="1" applyNumberFormat="1" applyFont="1" applyFill="1" applyBorder="1" applyAlignment="1">
      <alignment horizontal="left" vertical="top" wrapText="1"/>
    </xf>
    <xf numFmtId="0" fontId="17" fillId="5" borderId="3" xfId="1" applyNumberFormat="1" applyFont="1" applyFill="1" applyBorder="1" applyAlignment="1">
      <alignment horizontal="left" vertical="top" wrapText="1"/>
    </xf>
    <xf numFmtId="0" fontId="17" fillId="0" borderId="5" xfId="1" applyNumberFormat="1" applyFont="1" applyFill="1" applyBorder="1" applyAlignment="1" applyProtection="1">
      <alignment horizontal="left" vertical="top" wrapText="1" shrinkToFit="1"/>
      <protection locked="0"/>
    </xf>
    <xf numFmtId="0" fontId="17" fillId="0" borderId="4" xfId="1" applyNumberFormat="1" applyFont="1" applyFill="1" applyBorder="1" applyAlignment="1" applyProtection="1">
      <alignment horizontal="left" vertical="top" wrapText="1" shrinkToFit="1"/>
      <protection locked="0"/>
    </xf>
    <xf numFmtId="0" fontId="17" fillId="0" borderId="3" xfId="1" applyNumberFormat="1" applyFont="1" applyFill="1" applyBorder="1" applyAlignment="1" applyProtection="1">
      <alignment horizontal="left" vertical="top" wrapText="1" shrinkToFit="1"/>
      <protection locked="0"/>
    </xf>
    <xf numFmtId="0" fontId="17" fillId="5" borderId="23" xfId="1" applyNumberFormat="1" applyFont="1" applyFill="1" applyBorder="1" applyAlignment="1">
      <alignment horizontal="left" vertical="top" wrapText="1"/>
    </xf>
    <xf numFmtId="0" fontId="17" fillId="5" borderId="6" xfId="1" applyNumberFormat="1" applyFont="1" applyFill="1" applyBorder="1" applyAlignment="1">
      <alignment horizontal="left" vertical="top" wrapText="1"/>
    </xf>
    <xf numFmtId="0" fontId="17" fillId="5" borderId="20" xfId="1" applyNumberFormat="1" applyFont="1" applyFill="1" applyBorder="1" applyAlignment="1">
      <alignment horizontal="left" vertical="top" wrapText="1"/>
    </xf>
    <xf numFmtId="0" fontId="69" fillId="0" borderId="18" xfId="0" applyFont="1" applyFill="1" applyBorder="1" applyAlignment="1">
      <alignment horizontal="left" vertical="top" wrapText="1"/>
    </xf>
    <xf numFmtId="0" fontId="69" fillId="0" borderId="26" xfId="0" applyFont="1" applyFill="1" applyBorder="1" applyAlignment="1">
      <alignment horizontal="left" vertical="top"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8"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18" xfId="0" applyNumberFormat="1" applyFont="1" applyFill="1" applyBorder="1" applyAlignment="1">
      <alignment horizontal="center" vertical="center"/>
    </xf>
    <xf numFmtId="0" fontId="7" fillId="0" borderId="26"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8" xfId="0" applyNumberFormat="1" applyFont="1" applyFill="1" applyBorder="1" applyAlignment="1">
      <alignment horizontal="left" vertical="top" wrapText="1"/>
    </xf>
    <xf numFmtId="0" fontId="7" fillId="0" borderId="26" xfId="0" applyNumberFormat="1" applyFont="1" applyFill="1" applyBorder="1" applyAlignment="1">
      <alignment horizontal="left" vertical="top" wrapText="1"/>
    </xf>
    <xf numFmtId="0" fontId="7" fillId="0" borderId="19" xfId="0" applyNumberFormat="1" applyFont="1" applyFill="1" applyBorder="1" applyAlignment="1">
      <alignment horizontal="left" vertical="top" wrapText="1"/>
    </xf>
    <xf numFmtId="0" fontId="69" fillId="0" borderId="26" xfId="0" applyNumberFormat="1" applyFont="1" applyFill="1" applyBorder="1" applyAlignment="1">
      <alignment horizontal="left" vertical="top" wrapText="1"/>
    </xf>
    <xf numFmtId="0" fontId="69" fillId="0" borderId="19" xfId="0" applyNumberFormat="1" applyFont="1" applyFill="1" applyBorder="1" applyAlignment="1">
      <alignment horizontal="left" vertical="top" wrapText="1"/>
    </xf>
    <xf numFmtId="0" fontId="69" fillId="0" borderId="19" xfId="0" applyFont="1" applyFill="1" applyBorder="1" applyAlignment="1">
      <alignment horizontal="left" vertical="top" wrapText="1"/>
    </xf>
    <xf numFmtId="0" fontId="68" fillId="0" borderId="18" xfId="0" applyNumberFormat="1" applyFont="1" applyFill="1" applyBorder="1" applyAlignment="1" applyProtection="1">
      <alignment horizontal="left" vertical="center" wrapText="1" shrinkToFit="1"/>
      <protection locked="0"/>
    </xf>
    <xf numFmtId="0" fontId="68" fillId="0" borderId="26" xfId="0" applyNumberFormat="1" applyFont="1" applyFill="1" applyBorder="1" applyAlignment="1" applyProtection="1">
      <alignment horizontal="left" vertical="center" wrapText="1" shrinkToFit="1"/>
      <protection locked="0"/>
    </xf>
    <xf numFmtId="0" fontId="68" fillId="0" borderId="19" xfId="0" applyNumberFormat="1" applyFont="1" applyFill="1" applyBorder="1" applyAlignment="1" applyProtection="1">
      <alignment horizontal="left" vertical="center" wrapText="1" shrinkToFit="1"/>
      <protection locked="0"/>
    </xf>
    <xf numFmtId="0" fontId="54" fillId="0" borderId="18" xfId="0" applyNumberFormat="1" applyFont="1" applyFill="1" applyBorder="1" applyAlignment="1" applyProtection="1">
      <alignment horizontal="left" vertical="center" wrapText="1" shrinkToFit="1"/>
      <protection locked="0"/>
    </xf>
    <xf numFmtId="0" fontId="54" fillId="0" borderId="26" xfId="0" applyNumberFormat="1" applyFont="1" applyFill="1" applyBorder="1" applyAlignment="1" applyProtection="1">
      <alignment horizontal="left" vertical="center" wrapText="1" shrinkToFit="1"/>
      <protection locked="0"/>
    </xf>
    <xf numFmtId="0" fontId="54" fillId="0" borderId="19" xfId="0" applyNumberFormat="1" applyFont="1" applyFill="1" applyBorder="1" applyAlignment="1" applyProtection="1">
      <alignment horizontal="left" vertical="center" wrapText="1" shrinkToFit="1"/>
      <protection locked="0"/>
    </xf>
    <xf numFmtId="1" fontId="7" fillId="0" borderId="18" xfId="0" applyNumberFormat="1" applyFont="1" applyBorder="1" applyAlignment="1">
      <alignment horizontal="center" vertical="center"/>
    </xf>
    <xf numFmtId="1" fontId="7" fillId="0" borderId="26" xfId="0" applyNumberFormat="1" applyFont="1" applyBorder="1" applyAlignment="1">
      <alignment horizontal="center" vertical="center"/>
    </xf>
    <xf numFmtId="1" fontId="7" fillId="0" borderId="19" xfId="0" applyNumberFormat="1" applyFont="1" applyBorder="1" applyAlignment="1">
      <alignment horizontal="center" vertical="center"/>
    </xf>
    <xf numFmtId="164" fontId="7" fillId="0" borderId="18" xfId="7" applyNumberFormat="1" applyFont="1" applyBorder="1" applyAlignment="1">
      <alignment horizontal="center" vertical="center"/>
    </xf>
    <xf numFmtId="164" fontId="7" fillId="0" borderId="19" xfId="7" applyNumberFormat="1" applyFont="1" applyBorder="1" applyAlignment="1">
      <alignment horizontal="center" vertical="center"/>
    </xf>
    <xf numFmtId="0" fontId="54" fillId="0" borderId="18" xfId="0" applyNumberFormat="1" applyFont="1" applyFill="1" applyBorder="1" applyAlignment="1" applyProtection="1">
      <alignment horizontal="left" vertical="top" wrapText="1" shrinkToFit="1"/>
      <protection locked="0"/>
    </xf>
    <xf numFmtId="0" fontId="54" fillId="0" borderId="19" xfId="0" applyNumberFormat="1" applyFont="1" applyFill="1" applyBorder="1" applyAlignment="1" applyProtection="1">
      <alignment horizontal="left" vertical="top" wrapText="1" shrinkToFit="1"/>
      <protection locked="0"/>
    </xf>
    <xf numFmtId="49" fontId="7" fillId="0" borderId="18"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164" fontId="7" fillId="0" borderId="18" xfId="7" applyNumberFormat="1" applyFont="1" applyBorder="1" applyAlignment="1">
      <alignment horizontal="center" vertical="center" wrapText="1"/>
    </xf>
    <xf numFmtId="164" fontId="7" fillId="0" borderId="19" xfId="7" applyNumberFormat="1" applyFont="1" applyBorder="1" applyAlignment="1">
      <alignment horizontal="center" vertical="center" wrapText="1"/>
    </xf>
    <xf numFmtId="164" fontId="7" fillId="0" borderId="18" xfId="0" applyNumberFormat="1" applyFont="1" applyBorder="1" applyAlignment="1">
      <alignment horizontal="center" vertical="center"/>
    </xf>
    <xf numFmtId="164" fontId="7" fillId="0" borderId="19" xfId="0" applyNumberFormat="1" applyFont="1" applyBorder="1" applyAlignment="1">
      <alignment horizontal="center" vertical="center"/>
    </xf>
    <xf numFmtId="0" fontId="9" fillId="0" borderId="0" xfId="0" applyFont="1" applyAlignment="1">
      <alignment horizontal="center"/>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0" borderId="16" xfId="0" applyFont="1" applyBorder="1" applyAlignment="1">
      <alignment horizontal="center"/>
    </xf>
    <xf numFmtId="0" fontId="11" fillId="0" borderId="0" xfId="0" applyFont="1" applyBorder="1" applyAlignment="1">
      <alignment horizontal="center"/>
    </xf>
    <xf numFmtId="0" fontId="21" fillId="0" borderId="21" xfId="0" applyNumberFormat="1" applyFont="1" applyFill="1" applyBorder="1" applyAlignment="1" applyProtection="1">
      <alignment horizontal="center" vertical="center" wrapText="1"/>
    </xf>
    <xf numFmtId="0" fontId="21" fillId="0" borderId="22"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49" fontId="21" fillId="0" borderId="2"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21" fillId="0" borderId="8" xfId="0" applyNumberFormat="1" applyFont="1" applyFill="1" applyBorder="1" applyAlignment="1" applyProtection="1">
      <alignment horizontal="center" vertical="center" wrapText="1"/>
    </xf>
    <xf numFmtId="0" fontId="21" fillId="0" borderId="9" xfId="0" applyNumberFormat="1" applyFont="1" applyFill="1" applyBorder="1" applyAlignment="1" applyProtection="1">
      <alignment horizontal="center" vertical="center" wrapText="1"/>
    </xf>
    <xf numFmtId="0" fontId="21" fillId="0" borderId="7" xfId="0" applyNumberFormat="1" applyFont="1" applyFill="1" applyBorder="1" applyAlignment="1" applyProtection="1">
      <alignment horizontal="center" vertical="center" wrapText="1"/>
    </xf>
    <xf numFmtId="0" fontId="21" fillId="0" borderId="5"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3" fillId="0" borderId="21" xfId="0" applyNumberFormat="1" applyFont="1" applyFill="1" applyBorder="1" applyAlignment="1" applyProtection="1">
      <alignment horizontal="left" vertical="center" wrapText="1"/>
    </xf>
    <xf numFmtId="0" fontId="3" fillId="0" borderId="22" xfId="0" applyNumberFormat="1" applyFont="1" applyFill="1" applyBorder="1" applyAlignment="1" applyProtection="1">
      <alignment horizontal="left" vertical="center" wrapText="1"/>
    </xf>
    <xf numFmtId="49" fontId="21" fillId="0" borderId="5" xfId="0" applyNumberFormat="1" applyFont="1" applyFill="1" applyBorder="1" applyAlignment="1" applyProtection="1">
      <alignment horizontal="center" vertical="center" wrapText="1" shrinkToFit="1"/>
      <protection locked="0"/>
    </xf>
    <xf numFmtId="49" fontId="21" fillId="0" borderId="4" xfId="0" applyNumberFormat="1" applyFont="1" applyFill="1" applyBorder="1" applyAlignment="1" applyProtection="1">
      <alignment horizontal="center" vertical="center" wrapText="1" shrinkToFit="1"/>
      <protection locked="0"/>
    </xf>
    <xf numFmtId="0" fontId="21" fillId="0" borderId="5" xfId="0" applyNumberFormat="1" applyFont="1" applyFill="1" applyBorder="1" applyAlignment="1" applyProtection="1">
      <alignment horizontal="center" vertical="center" wrapText="1" shrinkToFit="1"/>
      <protection locked="0"/>
    </xf>
    <xf numFmtId="0" fontId="21" fillId="0" borderId="4" xfId="0" applyNumberFormat="1" applyFont="1" applyFill="1" applyBorder="1" applyAlignment="1" applyProtection="1">
      <alignment horizontal="center" vertical="center" wrapText="1" shrinkToFit="1"/>
      <protection locked="0"/>
    </xf>
    <xf numFmtId="165" fontId="3" fillId="0" borderId="5" xfId="0" applyNumberFormat="1" applyFont="1" applyFill="1" applyBorder="1" applyAlignment="1" applyProtection="1">
      <alignment horizontal="center" vertical="center" wrapText="1" shrinkToFit="1"/>
      <protection locked="0"/>
    </xf>
    <xf numFmtId="165" fontId="3" fillId="0" borderId="4" xfId="0" applyNumberFormat="1" applyFont="1" applyFill="1" applyBorder="1" applyAlignment="1" applyProtection="1">
      <alignment horizontal="center" vertical="center" wrapText="1" shrinkToFit="1"/>
      <protection locked="0"/>
    </xf>
    <xf numFmtId="0" fontId="21" fillId="0" borderId="3" xfId="0" applyNumberFormat="1" applyFont="1" applyFill="1" applyBorder="1" applyAlignment="1" applyProtection="1">
      <alignment horizontal="center" vertical="center" wrapText="1" shrinkToFit="1"/>
      <protection locked="0"/>
    </xf>
    <xf numFmtId="0" fontId="3" fillId="0" borderId="5" xfId="0" applyNumberFormat="1" applyFont="1" applyBorder="1" applyAlignment="1">
      <alignment horizontal="center" vertical="top" wrapText="1"/>
    </xf>
    <xf numFmtId="0" fontId="3" fillId="0" borderId="4" xfId="0" applyNumberFormat="1" applyFont="1" applyBorder="1" applyAlignment="1">
      <alignment horizontal="center" vertical="top" wrapText="1"/>
    </xf>
    <xf numFmtId="0" fontId="3" fillId="0" borderId="3" xfId="0" applyNumberFormat="1" applyFont="1" applyBorder="1" applyAlignment="1">
      <alignment horizontal="center" vertical="top" wrapText="1"/>
    </xf>
    <xf numFmtId="0" fontId="21" fillId="0" borderId="5" xfId="0" applyNumberFormat="1" applyFont="1" applyFill="1" applyBorder="1" applyAlignment="1" applyProtection="1">
      <alignment horizontal="center" vertical="top" wrapText="1" shrinkToFit="1"/>
      <protection locked="0"/>
    </xf>
    <xf numFmtId="0" fontId="76" fillId="0" borderId="4" xfId="0" applyFont="1" applyBorder="1" applyAlignment="1">
      <alignment vertical="top"/>
    </xf>
    <xf numFmtId="0" fontId="21" fillId="0" borderId="4" xfId="0" applyNumberFormat="1" applyFont="1" applyFill="1" applyBorder="1" applyAlignment="1" applyProtection="1">
      <alignment horizontal="center" vertical="top" wrapText="1" shrinkToFit="1"/>
      <protection locked="0"/>
    </xf>
    <xf numFmtId="0" fontId="21" fillId="2" borderId="5" xfId="0" applyNumberFormat="1" applyFont="1" applyFill="1" applyBorder="1" applyAlignment="1">
      <alignment horizontal="center" vertical="center" wrapText="1"/>
    </xf>
    <xf numFmtId="0" fontId="21" fillId="2" borderId="4" xfId="0" applyNumberFormat="1" applyFont="1" applyFill="1" applyBorder="1" applyAlignment="1">
      <alignment horizontal="center" vertical="center" wrapText="1"/>
    </xf>
    <xf numFmtId="0" fontId="21" fillId="2" borderId="3"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1" fontId="3" fillId="0" borderId="5" xfId="0" applyNumberFormat="1" applyFont="1" applyBorder="1" applyAlignment="1">
      <alignment horizontal="center" vertical="center"/>
    </xf>
    <xf numFmtId="1" fontId="3" fillId="0" borderId="3" xfId="0" applyNumberFormat="1" applyFont="1" applyBorder="1" applyAlignment="1">
      <alignment horizontal="center" vertical="center"/>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1" fontId="3" fillId="0" borderId="4" xfId="0" applyNumberFormat="1" applyFont="1" applyBorder="1" applyAlignment="1">
      <alignment horizontal="center" vertical="center"/>
    </xf>
    <xf numFmtId="165" fontId="21" fillId="0" borderId="5" xfId="0" applyNumberFormat="1" applyFont="1" applyFill="1" applyBorder="1" applyAlignment="1" applyProtection="1">
      <alignment horizontal="center" vertical="center" wrapText="1" shrinkToFit="1"/>
      <protection locked="0"/>
    </xf>
    <xf numFmtId="165" fontId="21" fillId="0" borderId="3" xfId="0" applyNumberFormat="1" applyFont="1" applyFill="1" applyBorder="1" applyAlignment="1" applyProtection="1">
      <alignment horizontal="center" vertical="center" wrapText="1" shrinkToFit="1"/>
      <protection locked="0"/>
    </xf>
    <xf numFmtId="0" fontId="3" fillId="0" borderId="5"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xf>
    <xf numFmtId="0" fontId="21" fillId="2" borderId="5" xfId="0" applyNumberFormat="1" applyFont="1" applyFill="1" applyBorder="1" applyAlignment="1" applyProtection="1">
      <alignment horizontal="center" vertical="center" wrapText="1" shrinkToFit="1"/>
      <protection locked="0"/>
    </xf>
    <xf numFmtId="0" fontId="21" fillId="2" borderId="4" xfId="0" applyNumberFormat="1" applyFont="1" applyFill="1" applyBorder="1" applyAlignment="1" applyProtection="1">
      <alignment horizontal="center" vertical="center" wrapText="1" shrinkToFit="1"/>
      <protection locked="0"/>
    </xf>
    <xf numFmtId="0" fontId="21" fillId="2" borderId="3" xfId="0" applyNumberFormat="1" applyFont="1" applyFill="1" applyBorder="1" applyAlignment="1" applyProtection="1">
      <alignment horizontal="center" vertical="center" wrapText="1" shrinkToFit="1"/>
      <protection locked="0"/>
    </xf>
    <xf numFmtId="49" fontId="21" fillId="5" borderId="5" xfId="0" applyNumberFormat="1" applyFont="1" applyFill="1" applyBorder="1" applyAlignment="1" applyProtection="1">
      <alignment horizontal="center" vertical="center" wrapText="1" shrinkToFit="1"/>
      <protection locked="0"/>
    </xf>
    <xf numFmtId="49" fontId="21" fillId="5" borderId="3" xfId="0" applyNumberFormat="1" applyFont="1" applyFill="1" applyBorder="1" applyAlignment="1" applyProtection="1">
      <alignment horizontal="center" vertical="center" wrapText="1" shrinkToFit="1"/>
      <protection locked="0"/>
    </xf>
    <xf numFmtId="49" fontId="21" fillId="0" borderId="3" xfId="0" applyNumberFormat="1" applyFont="1" applyFill="1" applyBorder="1" applyAlignment="1" applyProtection="1">
      <alignment horizontal="center" vertical="center" wrapText="1" shrinkToFit="1"/>
      <protection locked="0"/>
    </xf>
    <xf numFmtId="0" fontId="21" fillId="2" borderId="5" xfId="0" applyNumberFormat="1" applyFont="1" applyFill="1" applyBorder="1" applyAlignment="1">
      <alignment horizontal="center" vertical="top" wrapText="1"/>
    </xf>
    <xf numFmtId="0" fontId="21" fillId="2" borderId="4" xfId="0" applyNumberFormat="1" applyFont="1" applyFill="1" applyBorder="1" applyAlignment="1">
      <alignment horizontal="center" vertical="top" wrapText="1"/>
    </xf>
    <xf numFmtId="0" fontId="21" fillId="2" borderId="3" xfId="0" applyNumberFormat="1" applyFont="1" applyFill="1" applyBorder="1" applyAlignment="1">
      <alignment horizontal="center" vertical="top" wrapText="1"/>
    </xf>
    <xf numFmtId="165" fontId="21" fillId="0" borderId="2" xfId="0" applyNumberFormat="1" applyFont="1" applyFill="1" applyBorder="1" applyAlignment="1" applyProtection="1">
      <alignment horizontal="center" vertical="center" wrapText="1" shrinkToFit="1"/>
      <protection locked="0"/>
    </xf>
    <xf numFmtId="0" fontId="3" fillId="0" borderId="5" xfId="0" applyNumberFormat="1" applyFont="1" applyBorder="1" applyAlignment="1">
      <alignment horizontal="center" vertical="center"/>
    </xf>
    <xf numFmtId="0" fontId="3" fillId="0" borderId="3" xfId="0" applyNumberFormat="1" applyFont="1" applyBorder="1" applyAlignment="1">
      <alignment horizontal="center" vertical="center"/>
    </xf>
    <xf numFmtId="49" fontId="21" fillId="2" borderId="5" xfId="0" applyNumberFormat="1" applyFont="1" applyFill="1" applyBorder="1" applyAlignment="1">
      <alignment horizontal="center" vertical="center" wrapText="1"/>
    </xf>
    <xf numFmtId="49" fontId="21" fillId="2" borderId="3" xfId="0" applyNumberFormat="1" applyFont="1" applyFill="1" applyBorder="1" applyAlignment="1">
      <alignment horizontal="center" vertical="center" wrapText="1"/>
    </xf>
    <xf numFmtId="49" fontId="21" fillId="2" borderId="2" xfId="0" applyNumberFormat="1" applyFont="1" applyFill="1" applyBorder="1" applyAlignment="1" applyProtection="1">
      <alignment horizontal="center" vertical="center" wrapText="1" shrinkToFit="1"/>
      <protection locked="0"/>
    </xf>
    <xf numFmtId="49" fontId="21" fillId="0" borderId="2" xfId="0" applyNumberFormat="1" applyFont="1" applyFill="1" applyBorder="1" applyAlignment="1" applyProtection="1">
      <alignment horizontal="center" vertical="center" wrapText="1" shrinkToFit="1"/>
      <protection locked="0"/>
    </xf>
    <xf numFmtId="0" fontId="21" fillId="2" borderId="5" xfId="0" applyNumberFormat="1" applyFont="1" applyFill="1" applyBorder="1" applyAlignment="1" applyProtection="1">
      <alignment horizontal="left" vertical="center" wrapText="1" shrinkToFit="1"/>
      <protection locked="0"/>
    </xf>
    <xf numFmtId="0" fontId="21" fillId="2" borderId="3" xfId="0" applyNumberFormat="1" applyFont="1" applyFill="1" applyBorder="1" applyAlignment="1" applyProtection="1">
      <alignment horizontal="left" vertical="center" wrapText="1" shrinkToFit="1"/>
      <protection locked="0"/>
    </xf>
    <xf numFmtId="0" fontId="3" fillId="0" borderId="5" xfId="0" applyNumberFormat="1" applyFont="1" applyFill="1" applyBorder="1" applyAlignment="1">
      <alignment horizontal="center" vertical="top" wrapText="1"/>
    </xf>
    <xf numFmtId="0" fontId="3" fillId="0" borderId="3" xfId="0" applyNumberFormat="1" applyFont="1" applyFill="1" applyBorder="1" applyAlignment="1">
      <alignment horizontal="center" vertical="top" wrapText="1"/>
    </xf>
    <xf numFmtId="0" fontId="3" fillId="0" borderId="5" xfId="0" applyNumberFormat="1" applyFont="1" applyFill="1" applyBorder="1" applyAlignment="1" applyProtection="1">
      <alignment horizontal="center" vertical="center" wrapText="1" shrinkToFit="1"/>
      <protection locked="0"/>
    </xf>
    <xf numFmtId="0" fontId="3" fillId="0" borderId="3" xfId="0" applyNumberFormat="1" applyFont="1" applyFill="1" applyBorder="1" applyAlignment="1" applyProtection="1">
      <alignment horizontal="center" vertical="center" wrapText="1" shrinkToFit="1"/>
      <protection locked="0"/>
    </xf>
    <xf numFmtId="0" fontId="3" fillId="2" borderId="5" xfId="0" applyNumberFormat="1" applyFont="1" applyFill="1" applyBorder="1" applyAlignment="1" applyProtection="1">
      <alignment horizontal="center" vertical="center" wrapText="1" shrinkToFit="1"/>
      <protection locked="0"/>
    </xf>
    <xf numFmtId="0" fontId="3" fillId="2" borderId="3" xfId="0" applyNumberFormat="1" applyFont="1" applyFill="1" applyBorder="1" applyAlignment="1" applyProtection="1">
      <alignment horizontal="center" vertical="center" wrapText="1" shrinkToFit="1"/>
      <protection locked="0"/>
    </xf>
    <xf numFmtId="49" fontId="21" fillId="2" borderId="5" xfId="0" applyNumberFormat="1" applyFont="1" applyFill="1" applyBorder="1" applyAlignment="1" applyProtection="1">
      <alignment horizontal="center" vertical="center" wrapText="1" shrinkToFit="1"/>
      <protection locked="0"/>
    </xf>
    <xf numFmtId="49" fontId="21" fillId="2" borderId="3" xfId="0" applyNumberFormat="1" applyFont="1" applyFill="1" applyBorder="1" applyAlignment="1" applyProtection="1">
      <alignment horizontal="center" vertical="center" wrapText="1" shrinkToFit="1"/>
      <protection locked="0"/>
    </xf>
    <xf numFmtId="165" fontId="3" fillId="2" borderId="5" xfId="0" applyNumberFormat="1" applyFont="1" applyFill="1" applyBorder="1" applyAlignment="1" applyProtection="1">
      <alignment horizontal="center" vertical="center" wrapText="1" shrinkToFit="1"/>
      <protection locked="0"/>
    </xf>
    <xf numFmtId="165" fontId="3" fillId="2" borderId="3" xfId="0" applyNumberFormat="1" applyFont="1" applyFill="1" applyBorder="1" applyAlignment="1" applyProtection="1">
      <alignment horizontal="center" vertical="center" wrapText="1" shrinkToFit="1"/>
      <protection locked="0"/>
    </xf>
    <xf numFmtId="0" fontId="76" fillId="2" borderId="4" xfId="0" applyFont="1" applyFill="1" applyBorder="1" applyAlignment="1">
      <alignment horizontal="left" vertical="center" wrapText="1" shrinkToFit="1"/>
    </xf>
    <xf numFmtId="0" fontId="3" fillId="2" borderId="5" xfId="0" applyNumberFormat="1" applyFont="1" applyFill="1" applyBorder="1" applyAlignment="1" applyProtection="1">
      <alignment horizontal="justify" vertical="center" wrapText="1" shrinkToFit="1"/>
      <protection locked="0"/>
    </xf>
    <xf numFmtId="0" fontId="21" fillId="2" borderId="3" xfId="0" applyNumberFormat="1" applyFont="1" applyFill="1" applyBorder="1" applyAlignment="1" applyProtection="1">
      <alignment horizontal="justify" vertical="center" wrapText="1" shrinkToFit="1"/>
      <protection locked="0"/>
    </xf>
  </cellXfs>
  <cellStyles count="8">
    <cellStyle name="Normal" xfId="3"/>
    <cellStyle name="Normal_TMP_2" xfId="6"/>
    <cellStyle name="S11" xfId="4"/>
    <cellStyle name="S12" xfId="5"/>
    <cellStyle name="Обычный" xfId="0" builtinId="0"/>
    <cellStyle name="Обычный 2" xfId="1"/>
    <cellStyle name="Финансовый" xfId="7" builtinId="3"/>
    <cellStyle name="Финансов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S488"/>
  <sheetViews>
    <sheetView topLeftCell="A17" zoomScale="75" zoomScaleNormal="75" workbookViewId="0">
      <selection activeCell="F16" sqref="F16"/>
    </sheetView>
  </sheetViews>
  <sheetFormatPr defaultRowHeight="15.75"/>
  <cols>
    <col min="1" max="1" width="45.140625" style="154" customWidth="1"/>
    <col min="2" max="2" width="5.5703125" style="153" customWidth="1"/>
    <col min="3" max="3" width="45.7109375" style="153" customWidth="1"/>
    <col min="4" max="4" width="10.5703125" style="153" customWidth="1"/>
    <col min="5" max="5" width="12" style="153" customWidth="1"/>
    <col min="6" max="6" width="47.7109375" style="153" customWidth="1"/>
    <col min="7" max="7" width="9.140625" style="153"/>
    <col min="8" max="8" width="10.5703125" style="153" customWidth="1"/>
    <col min="9" max="9" width="47.85546875" style="153" customWidth="1"/>
    <col min="10" max="10" width="10.42578125" style="153" customWidth="1"/>
    <col min="11" max="11" width="13.28515625" style="153" customWidth="1"/>
    <col min="12" max="12" width="5.42578125" style="155" customWidth="1"/>
    <col min="13" max="13" width="4.42578125" style="155" customWidth="1"/>
    <col min="14" max="14" width="13.42578125" style="97" bestFit="1" customWidth="1"/>
    <col min="15" max="15" width="11.85546875" style="97" bestFit="1" customWidth="1"/>
    <col min="16" max="16" width="12.5703125" style="97" customWidth="1"/>
    <col min="17" max="17" width="13.7109375" style="97" customWidth="1"/>
    <col min="18" max="18" width="13.42578125" style="97" customWidth="1"/>
    <col min="19" max="19" width="12.42578125" style="97" customWidth="1"/>
    <col min="20" max="256" width="9.140625" style="153"/>
    <col min="257" max="257" width="45.140625" style="153" customWidth="1"/>
    <col min="258" max="258" width="5.5703125" style="153" customWidth="1"/>
    <col min="259" max="259" width="45.7109375" style="153" customWidth="1"/>
    <col min="260" max="260" width="10.5703125" style="153" customWidth="1"/>
    <col min="261" max="261" width="12" style="153" customWidth="1"/>
    <col min="262" max="262" width="47.7109375" style="153" customWidth="1"/>
    <col min="263" max="263" width="9.140625" style="153"/>
    <col min="264" max="264" width="10.5703125" style="153" customWidth="1"/>
    <col min="265" max="265" width="47.85546875" style="153" customWidth="1"/>
    <col min="266" max="266" width="10.42578125" style="153" customWidth="1"/>
    <col min="267" max="267" width="13.28515625" style="153" customWidth="1"/>
    <col min="268" max="268" width="5.42578125" style="153" customWidth="1"/>
    <col min="269" max="269" width="4.42578125" style="153" customWidth="1"/>
    <col min="270" max="270" width="13.42578125" style="153" bestFit="1" customWidth="1"/>
    <col min="271" max="271" width="11.85546875" style="153" bestFit="1" customWidth="1"/>
    <col min="272" max="272" width="12.5703125" style="153" customWidth="1"/>
    <col min="273" max="273" width="13.7109375" style="153" customWidth="1"/>
    <col min="274" max="274" width="13.42578125" style="153" customWidth="1"/>
    <col min="275" max="275" width="12.42578125" style="153" customWidth="1"/>
    <col min="276" max="512" width="9.140625" style="153"/>
    <col min="513" max="513" width="45.140625" style="153" customWidth="1"/>
    <col min="514" max="514" width="5.5703125" style="153" customWidth="1"/>
    <col min="515" max="515" width="45.7109375" style="153" customWidth="1"/>
    <col min="516" max="516" width="10.5703125" style="153" customWidth="1"/>
    <col min="517" max="517" width="12" style="153" customWidth="1"/>
    <col min="518" max="518" width="47.7109375" style="153" customWidth="1"/>
    <col min="519" max="519" width="9.140625" style="153"/>
    <col min="520" max="520" width="10.5703125" style="153" customWidth="1"/>
    <col min="521" max="521" width="47.85546875" style="153" customWidth="1"/>
    <col min="522" max="522" width="10.42578125" style="153" customWidth="1"/>
    <col min="523" max="523" width="13.28515625" style="153" customWidth="1"/>
    <col min="524" max="524" width="5.42578125" style="153" customWidth="1"/>
    <col min="525" max="525" width="4.42578125" style="153" customWidth="1"/>
    <col min="526" max="526" width="13.42578125" style="153" bestFit="1" customWidth="1"/>
    <col min="527" max="527" width="11.85546875" style="153" bestFit="1" customWidth="1"/>
    <col min="528" max="528" width="12.5703125" style="153" customWidth="1"/>
    <col min="529" max="529" width="13.7109375" style="153" customWidth="1"/>
    <col min="530" max="530" width="13.42578125" style="153" customWidth="1"/>
    <col min="531" max="531" width="12.42578125" style="153" customWidth="1"/>
    <col min="532" max="768" width="9.140625" style="153"/>
    <col min="769" max="769" width="45.140625" style="153" customWidth="1"/>
    <col min="770" max="770" width="5.5703125" style="153" customWidth="1"/>
    <col min="771" max="771" width="45.7109375" style="153" customWidth="1"/>
    <col min="772" max="772" width="10.5703125" style="153" customWidth="1"/>
    <col min="773" max="773" width="12" style="153" customWidth="1"/>
    <col min="774" max="774" width="47.7109375" style="153" customWidth="1"/>
    <col min="775" max="775" width="9.140625" style="153"/>
    <col min="776" max="776" width="10.5703125" style="153" customWidth="1"/>
    <col min="777" max="777" width="47.85546875" style="153" customWidth="1"/>
    <col min="778" max="778" width="10.42578125" style="153" customWidth="1"/>
    <col min="779" max="779" width="13.28515625" style="153" customWidth="1"/>
    <col min="780" max="780" width="5.42578125" style="153" customWidth="1"/>
    <col min="781" max="781" width="4.42578125" style="153" customWidth="1"/>
    <col min="782" max="782" width="13.42578125" style="153" bestFit="1" customWidth="1"/>
    <col min="783" max="783" width="11.85546875" style="153" bestFit="1" customWidth="1"/>
    <col min="784" max="784" width="12.5703125" style="153" customWidth="1"/>
    <col min="785" max="785" width="13.7109375" style="153" customWidth="1"/>
    <col min="786" max="786" width="13.42578125" style="153" customWidth="1"/>
    <col min="787" max="787" width="12.42578125" style="153" customWidth="1"/>
    <col min="788" max="1024" width="9.140625" style="153"/>
    <col min="1025" max="1025" width="45.140625" style="153" customWidth="1"/>
    <col min="1026" max="1026" width="5.5703125" style="153" customWidth="1"/>
    <col min="1027" max="1027" width="45.7109375" style="153" customWidth="1"/>
    <col min="1028" max="1028" width="10.5703125" style="153" customWidth="1"/>
    <col min="1029" max="1029" width="12" style="153" customWidth="1"/>
    <col min="1030" max="1030" width="47.7109375" style="153" customWidth="1"/>
    <col min="1031" max="1031" width="9.140625" style="153"/>
    <col min="1032" max="1032" width="10.5703125" style="153" customWidth="1"/>
    <col min="1033" max="1033" width="47.85546875" style="153" customWidth="1"/>
    <col min="1034" max="1034" width="10.42578125" style="153" customWidth="1"/>
    <col min="1035" max="1035" width="13.28515625" style="153" customWidth="1"/>
    <col min="1036" max="1036" width="5.42578125" style="153" customWidth="1"/>
    <col min="1037" max="1037" width="4.42578125" style="153" customWidth="1"/>
    <col min="1038" max="1038" width="13.42578125" style="153" bestFit="1" customWidth="1"/>
    <col min="1039" max="1039" width="11.85546875" style="153" bestFit="1" customWidth="1"/>
    <col min="1040" max="1040" width="12.5703125" style="153" customWidth="1"/>
    <col min="1041" max="1041" width="13.7109375" style="153" customWidth="1"/>
    <col min="1042" max="1042" width="13.42578125" style="153" customWidth="1"/>
    <col min="1043" max="1043" width="12.42578125" style="153" customWidth="1"/>
    <col min="1044" max="1280" width="9.140625" style="153"/>
    <col min="1281" max="1281" width="45.140625" style="153" customWidth="1"/>
    <col min="1282" max="1282" width="5.5703125" style="153" customWidth="1"/>
    <col min="1283" max="1283" width="45.7109375" style="153" customWidth="1"/>
    <col min="1284" max="1284" width="10.5703125" style="153" customWidth="1"/>
    <col min="1285" max="1285" width="12" style="153" customWidth="1"/>
    <col min="1286" max="1286" width="47.7109375" style="153" customWidth="1"/>
    <col min="1287" max="1287" width="9.140625" style="153"/>
    <col min="1288" max="1288" width="10.5703125" style="153" customWidth="1"/>
    <col min="1289" max="1289" width="47.85546875" style="153" customWidth="1"/>
    <col min="1290" max="1290" width="10.42578125" style="153" customWidth="1"/>
    <col min="1291" max="1291" width="13.28515625" style="153" customWidth="1"/>
    <col min="1292" max="1292" width="5.42578125" style="153" customWidth="1"/>
    <col min="1293" max="1293" width="4.42578125" style="153" customWidth="1"/>
    <col min="1294" max="1294" width="13.42578125" style="153" bestFit="1" customWidth="1"/>
    <col min="1295" max="1295" width="11.85546875" style="153" bestFit="1" customWidth="1"/>
    <col min="1296" max="1296" width="12.5703125" style="153" customWidth="1"/>
    <col min="1297" max="1297" width="13.7109375" style="153" customWidth="1"/>
    <col min="1298" max="1298" width="13.42578125" style="153" customWidth="1"/>
    <col min="1299" max="1299" width="12.42578125" style="153" customWidth="1"/>
    <col min="1300" max="1536" width="9.140625" style="153"/>
    <col min="1537" max="1537" width="45.140625" style="153" customWidth="1"/>
    <col min="1538" max="1538" width="5.5703125" style="153" customWidth="1"/>
    <col min="1539" max="1539" width="45.7109375" style="153" customWidth="1"/>
    <col min="1540" max="1540" width="10.5703125" style="153" customWidth="1"/>
    <col min="1541" max="1541" width="12" style="153" customWidth="1"/>
    <col min="1542" max="1542" width="47.7109375" style="153" customWidth="1"/>
    <col min="1543" max="1543" width="9.140625" style="153"/>
    <col min="1544" max="1544" width="10.5703125" style="153" customWidth="1"/>
    <col min="1545" max="1545" width="47.85546875" style="153" customWidth="1"/>
    <col min="1546" max="1546" width="10.42578125" style="153" customWidth="1"/>
    <col min="1547" max="1547" width="13.28515625" style="153" customWidth="1"/>
    <col min="1548" max="1548" width="5.42578125" style="153" customWidth="1"/>
    <col min="1549" max="1549" width="4.42578125" style="153" customWidth="1"/>
    <col min="1550" max="1550" width="13.42578125" style="153" bestFit="1" customWidth="1"/>
    <col min="1551" max="1551" width="11.85546875" style="153" bestFit="1" customWidth="1"/>
    <col min="1552" max="1552" width="12.5703125" style="153" customWidth="1"/>
    <col min="1553" max="1553" width="13.7109375" style="153" customWidth="1"/>
    <col min="1554" max="1554" width="13.42578125" style="153" customWidth="1"/>
    <col min="1555" max="1555" width="12.42578125" style="153" customWidth="1"/>
    <col min="1556" max="1792" width="9.140625" style="153"/>
    <col min="1793" max="1793" width="45.140625" style="153" customWidth="1"/>
    <col min="1794" max="1794" width="5.5703125" style="153" customWidth="1"/>
    <col min="1795" max="1795" width="45.7109375" style="153" customWidth="1"/>
    <col min="1796" max="1796" width="10.5703125" style="153" customWidth="1"/>
    <col min="1797" max="1797" width="12" style="153" customWidth="1"/>
    <col min="1798" max="1798" width="47.7109375" style="153" customWidth="1"/>
    <col min="1799" max="1799" width="9.140625" style="153"/>
    <col min="1800" max="1800" width="10.5703125" style="153" customWidth="1"/>
    <col min="1801" max="1801" width="47.85546875" style="153" customWidth="1"/>
    <col min="1802" max="1802" width="10.42578125" style="153" customWidth="1"/>
    <col min="1803" max="1803" width="13.28515625" style="153" customWidth="1"/>
    <col min="1804" max="1804" width="5.42578125" style="153" customWidth="1"/>
    <col min="1805" max="1805" width="4.42578125" style="153" customWidth="1"/>
    <col min="1806" max="1806" width="13.42578125" style="153" bestFit="1" customWidth="1"/>
    <col min="1807" max="1807" width="11.85546875" style="153" bestFit="1" customWidth="1"/>
    <col min="1808" max="1808" width="12.5703125" style="153" customWidth="1"/>
    <col min="1809" max="1809" width="13.7109375" style="153" customWidth="1"/>
    <col min="1810" max="1810" width="13.42578125" style="153" customWidth="1"/>
    <col min="1811" max="1811" width="12.42578125" style="153" customWidth="1"/>
    <col min="1812" max="2048" width="9.140625" style="153"/>
    <col min="2049" max="2049" width="45.140625" style="153" customWidth="1"/>
    <col min="2050" max="2050" width="5.5703125" style="153" customWidth="1"/>
    <col min="2051" max="2051" width="45.7109375" style="153" customWidth="1"/>
    <col min="2052" max="2052" width="10.5703125" style="153" customWidth="1"/>
    <col min="2053" max="2053" width="12" style="153" customWidth="1"/>
    <col min="2054" max="2054" width="47.7109375" style="153" customWidth="1"/>
    <col min="2055" max="2055" width="9.140625" style="153"/>
    <col min="2056" max="2056" width="10.5703125" style="153" customWidth="1"/>
    <col min="2057" max="2057" width="47.85546875" style="153" customWidth="1"/>
    <col min="2058" max="2058" width="10.42578125" style="153" customWidth="1"/>
    <col min="2059" max="2059" width="13.28515625" style="153" customWidth="1"/>
    <col min="2060" max="2060" width="5.42578125" style="153" customWidth="1"/>
    <col min="2061" max="2061" width="4.42578125" style="153" customWidth="1"/>
    <col min="2062" max="2062" width="13.42578125" style="153" bestFit="1" customWidth="1"/>
    <col min="2063" max="2063" width="11.85546875" style="153" bestFit="1" customWidth="1"/>
    <col min="2064" max="2064" width="12.5703125" style="153" customWidth="1"/>
    <col min="2065" max="2065" width="13.7109375" style="153" customWidth="1"/>
    <col min="2066" max="2066" width="13.42578125" style="153" customWidth="1"/>
    <col min="2067" max="2067" width="12.42578125" style="153" customWidth="1"/>
    <col min="2068" max="2304" width="9.140625" style="153"/>
    <col min="2305" max="2305" width="45.140625" style="153" customWidth="1"/>
    <col min="2306" max="2306" width="5.5703125" style="153" customWidth="1"/>
    <col min="2307" max="2307" width="45.7109375" style="153" customWidth="1"/>
    <col min="2308" max="2308" width="10.5703125" style="153" customWidth="1"/>
    <col min="2309" max="2309" width="12" style="153" customWidth="1"/>
    <col min="2310" max="2310" width="47.7109375" style="153" customWidth="1"/>
    <col min="2311" max="2311" width="9.140625" style="153"/>
    <col min="2312" max="2312" width="10.5703125" style="153" customWidth="1"/>
    <col min="2313" max="2313" width="47.85546875" style="153" customWidth="1"/>
    <col min="2314" max="2314" width="10.42578125" style="153" customWidth="1"/>
    <col min="2315" max="2315" width="13.28515625" style="153" customWidth="1"/>
    <col min="2316" max="2316" width="5.42578125" style="153" customWidth="1"/>
    <col min="2317" max="2317" width="4.42578125" style="153" customWidth="1"/>
    <col min="2318" max="2318" width="13.42578125" style="153" bestFit="1" customWidth="1"/>
    <col min="2319" max="2319" width="11.85546875" style="153" bestFit="1" customWidth="1"/>
    <col min="2320" max="2320" width="12.5703125" style="153" customWidth="1"/>
    <col min="2321" max="2321" width="13.7109375" style="153" customWidth="1"/>
    <col min="2322" max="2322" width="13.42578125" style="153" customWidth="1"/>
    <col min="2323" max="2323" width="12.42578125" style="153" customWidth="1"/>
    <col min="2324" max="2560" width="9.140625" style="153"/>
    <col min="2561" max="2561" width="45.140625" style="153" customWidth="1"/>
    <col min="2562" max="2562" width="5.5703125" style="153" customWidth="1"/>
    <col min="2563" max="2563" width="45.7109375" style="153" customWidth="1"/>
    <col min="2564" max="2564" width="10.5703125" style="153" customWidth="1"/>
    <col min="2565" max="2565" width="12" style="153" customWidth="1"/>
    <col min="2566" max="2566" width="47.7109375" style="153" customWidth="1"/>
    <col min="2567" max="2567" width="9.140625" style="153"/>
    <col min="2568" max="2568" width="10.5703125" style="153" customWidth="1"/>
    <col min="2569" max="2569" width="47.85546875" style="153" customWidth="1"/>
    <col min="2570" max="2570" width="10.42578125" style="153" customWidth="1"/>
    <col min="2571" max="2571" width="13.28515625" style="153" customWidth="1"/>
    <col min="2572" max="2572" width="5.42578125" style="153" customWidth="1"/>
    <col min="2573" max="2573" width="4.42578125" style="153" customWidth="1"/>
    <col min="2574" max="2574" width="13.42578125" style="153" bestFit="1" customWidth="1"/>
    <col min="2575" max="2575" width="11.85546875" style="153" bestFit="1" customWidth="1"/>
    <col min="2576" max="2576" width="12.5703125" style="153" customWidth="1"/>
    <col min="2577" max="2577" width="13.7109375" style="153" customWidth="1"/>
    <col min="2578" max="2578" width="13.42578125" style="153" customWidth="1"/>
    <col min="2579" max="2579" width="12.42578125" style="153" customWidth="1"/>
    <col min="2580" max="2816" width="9.140625" style="153"/>
    <col min="2817" max="2817" width="45.140625" style="153" customWidth="1"/>
    <col min="2818" max="2818" width="5.5703125" style="153" customWidth="1"/>
    <col min="2819" max="2819" width="45.7109375" style="153" customWidth="1"/>
    <col min="2820" max="2820" width="10.5703125" style="153" customWidth="1"/>
    <col min="2821" max="2821" width="12" style="153" customWidth="1"/>
    <col min="2822" max="2822" width="47.7109375" style="153" customWidth="1"/>
    <col min="2823" max="2823" width="9.140625" style="153"/>
    <col min="2824" max="2824" width="10.5703125" style="153" customWidth="1"/>
    <col min="2825" max="2825" width="47.85546875" style="153" customWidth="1"/>
    <col min="2826" max="2826" width="10.42578125" style="153" customWidth="1"/>
    <col min="2827" max="2827" width="13.28515625" style="153" customWidth="1"/>
    <col min="2828" max="2828" width="5.42578125" style="153" customWidth="1"/>
    <col min="2829" max="2829" width="4.42578125" style="153" customWidth="1"/>
    <col min="2830" max="2830" width="13.42578125" style="153" bestFit="1" customWidth="1"/>
    <col min="2831" max="2831" width="11.85546875" style="153" bestFit="1" customWidth="1"/>
    <col min="2832" max="2832" width="12.5703125" style="153" customWidth="1"/>
    <col min="2833" max="2833" width="13.7109375" style="153" customWidth="1"/>
    <col min="2834" max="2834" width="13.42578125" style="153" customWidth="1"/>
    <col min="2835" max="2835" width="12.42578125" style="153" customWidth="1"/>
    <col min="2836" max="3072" width="9.140625" style="153"/>
    <col min="3073" max="3073" width="45.140625" style="153" customWidth="1"/>
    <col min="3074" max="3074" width="5.5703125" style="153" customWidth="1"/>
    <col min="3075" max="3075" width="45.7109375" style="153" customWidth="1"/>
    <col min="3076" max="3076" width="10.5703125" style="153" customWidth="1"/>
    <col min="3077" max="3077" width="12" style="153" customWidth="1"/>
    <col min="3078" max="3078" width="47.7109375" style="153" customWidth="1"/>
    <col min="3079" max="3079" width="9.140625" style="153"/>
    <col min="3080" max="3080" width="10.5703125" style="153" customWidth="1"/>
    <col min="3081" max="3081" width="47.85546875" style="153" customWidth="1"/>
    <col min="3082" max="3082" width="10.42578125" style="153" customWidth="1"/>
    <col min="3083" max="3083" width="13.28515625" style="153" customWidth="1"/>
    <col min="3084" max="3084" width="5.42578125" style="153" customWidth="1"/>
    <col min="3085" max="3085" width="4.42578125" style="153" customWidth="1"/>
    <col min="3086" max="3086" width="13.42578125" style="153" bestFit="1" customWidth="1"/>
    <col min="3087" max="3087" width="11.85546875" style="153" bestFit="1" customWidth="1"/>
    <col min="3088" max="3088" width="12.5703125" style="153" customWidth="1"/>
    <col min="3089" max="3089" width="13.7109375" style="153" customWidth="1"/>
    <col min="3090" max="3090" width="13.42578125" style="153" customWidth="1"/>
    <col min="3091" max="3091" width="12.42578125" style="153" customWidth="1"/>
    <col min="3092" max="3328" width="9.140625" style="153"/>
    <col min="3329" max="3329" width="45.140625" style="153" customWidth="1"/>
    <col min="3330" max="3330" width="5.5703125" style="153" customWidth="1"/>
    <col min="3331" max="3331" width="45.7109375" style="153" customWidth="1"/>
    <col min="3332" max="3332" width="10.5703125" style="153" customWidth="1"/>
    <col min="3333" max="3333" width="12" style="153" customWidth="1"/>
    <col min="3334" max="3334" width="47.7109375" style="153" customWidth="1"/>
    <col min="3335" max="3335" width="9.140625" style="153"/>
    <col min="3336" max="3336" width="10.5703125" style="153" customWidth="1"/>
    <col min="3337" max="3337" width="47.85546875" style="153" customWidth="1"/>
    <col min="3338" max="3338" width="10.42578125" style="153" customWidth="1"/>
    <col min="3339" max="3339" width="13.28515625" style="153" customWidth="1"/>
    <col min="3340" max="3340" width="5.42578125" style="153" customWidth="1"/>
    <col min="3341" max="3341" width="4.42578125" style="153" customWidth="1"/>
    <col min="3342" max="3342" width="13.42578125" style="153" bestFit="1" customWidth="1"/>
    <col min="3343" max="3343" width="11.85546875" style="153" bestFit="1" customWidth="1"/>
    <col min="3344" max="3344" width="12.5703125" style="153" customWidth="1"/>
    <col min="3345" max="3345" width="13.7109375" style="153" customWidth="1"/>
    <col min="3346" max="3346" width="13.42578125" style="153" customWidth="1"/>
    <col min="3347" max="3347" width="12.42578125" style="153" customWidth="1"/>
    <col min="3348" max="3584" width="9.140625" style="153"/>
    <col min="3585" max="3585" width="45.140625" style="153" customWidth="1"/>
    <col min="3586" max="3586" width="5.5703125" style="153" customWidth="1"/>
    <col min="3587" max="3587" width="45.7109375" style="153" customWidth="1"/>
    <col min="3588" max="3588" width="10.5703125" style="153" customWidth="1"/>
    <col min="3589" max="3589" width="12" style="153" customWidth="1"/>
    <col min="3590" max="3590" width="47.7109375" style="153" customWidth="1"/>
    <col min="3591" max="3591" width="9.140625" style="153"/>
    <col min="3592" max="3592" width="10.5703125" style="153" customWidth="1"/>
    <col min="3593" max="3593" width="47.85546875" style="153" customWidth="1"/>
    <col min="3594" max="3594" width="10.42578125" style="153" customWidth="1"/>
    <col min="3595" max="3595" width="13.28515625" style="153" customWidth="1"/>
    <col min="3596" max="3596" width="5.42578125" style="153" customWidth="1"/>
    <col min="3597" max="3597" width="4.42578125" style="153" customWidth="1"/>
    <col min="3598" max="3598" width="13.42578125" style="153" bestFit="1" customWidth="1"/>
    <col min="3599" max="3599" width="11.85546875" style="153" bestFit="1" customWidth="1"/>
    <col min="3600" max="3600" width="12.5703125" style="153" customWidth="1"/>
    <col min="3601" max="3601" width="13.7109375" style="153" customWidth="1"/>
    <col min="3602" max="3602" width="13.42578125" style="153" customWidth="1"/>
    <col min="3603" max="3603" width="12.42578125" style="153" customWidth="1"/>
    <col min="3604" max="3840" width="9.140625" style="153"/>
    <col min="3841" max="3841" width="45.140625" style="153" customWidth="1"/>
    <col min="3842" max="3842" width="5.5703125" style="153" customWidth="1"/>
    <col min="3843" max="3843" width="45.7109375" style="153" customWidth="1"/>
    <col min="3844" max="3844" width="10.5703125" style="153" customWidth="1"/>
    <col min="3845" max="3845" width="12" style="153" customWidth="1"/>
    <col min="3846" max="3846" width="47.7109375" style="153" customWidth="1"/>
    <col min="3847" max="3847" width="9.140625" style="153"/>
    <col min="3848" max="3848" width="10.5703125" style="153" customWidth="1"/>
    <col min="3849" max="3849" width="47.85546875" style="153" customWidth="1"/>
    <col min="3850" max="3850" width="10.42578125" style="153" customWidth="1"/>
    <col min="3851" max="3851" width="13.28515625" style="153" customWidth="1"/>
    <col min="3852" max="3852" width="5.42578125" style="153" customWidth="1"/>
    <col min="3853" max="3853" width="4.42578125" style="153" customWidth="1"/>
    <col min="3854" max="3854" width="13.42578125" style="153" bestFit="1" customWidth="1"/>
    <col min="3855" max="3855" width="11.85546875" style="153" bestFit="1" customWidth="1"/>
    <col min="3856" max="3856" width="12.5703125" style="153" customWidth="1"/>
    <col min="3857" max="3857" width="13.7109375" style="153" customWidth="1"/>
    <col min="3858" max="3858" width="13.42578125" style="153" customWidth="1"/>
    <col min="3859" max="3859" width="12.42578125" style="153" customWidth="1"/>
    <col min="3860" max="4096" width="9.140625" style="153"/>
    <col min="4097" max="4097" width="45.140625" style="153" customWidth="1"/>
    <col min="4098" max="4098" width="5.5703125" style="153" customWidth="1"/>
    <col min="4099" max="4099" width="45.7109375" style="153" customWidth="1"/>
    <col min="4100" max="4100" width="10.5703125" style="153" customWidth="1"/>
    <col min="4101" max="4101" width="12" style="153" customWidth="1"/>
    <col min="4102" max="4102" width="47.7109375" style="153" customWidth="1"/>
    <col min="4103" max="4103" width="9.140625" style="153"/>
    <col min="4104" max="4104" width="10.5703125" style="153" customWidth="1"/>
    <col min="4105" max="4105" width="47.85546875" style="153" customWidth="1"/>
    <col min="4106" max="4106" width="10.42578125" style="153" customWidth="1"/>
    <col min="4107" max="4107" width="13.28515625" style="153" customWidth="1"/>
    <col min="4108" max="4108" width="5.42578125" style="153" customWidth="1"/>
    <col min="4109" max="4109" width="4.42578125" style="153" customWidth="1"/>
    <col min="4110" max="4110" width="13.42578125" style="153" bestFit="1" customWidth="1"/>
    <col min="4111" max="4111" width="11.85546875" style="153" bestFit="1" customWidth="1"/>
    <col min="4112" max="4112" width="12.5703125" style="153" customWidth="1"/>
    <col min="4113" max="4113" width="13.7109375" style="153" customWidth="1"/>
    <col min="4114" max="4114" width="13.42578125" style="153" customWidth="1"/>
    <col min="4115" max="4115" width="12.42578125" style="153" customWidth="1"/>
    <col min="4116" max="4352" width="9.140625" style="153"/>
    <col min="4353" max="4353" width="45.140625" style="153" customWidth="1"/>
    <col min="4354" max="4354" width="5.5703125" style="153" customWidth="1"/>
    <col min="4355" max="4355" width="45.7109375" style="153" customWidth="1"/>
    <col min="4356" max="4356" width="10.5703125" style="153" customWidth="1"/>
    <col min="4357" max="4357" width="12" style="153" customWidth="1"/>
    <col min="4358" max="4358" width="47.7109375" style="153" customWidth="1"/>
    <col min="4359" max="4359" width="9.140625" style="153"/>
    <col min="4360" max="4360" width="10.5703125" style="153" customWidth="1"/>
    <col min="4361" max="4361" width="47.85546875" style="153" customWidth="1"/>
    <col min="4362" max="4362" width="10.42578125" style="153" customWidth="1"/>
    <col min="4363" max="4363" width="13.28515625" style="153" customWidth="1"/>
    <col min="4364" max="4364" width="5.42578125" style="153" customWidth="1"/>
    <col min="4365" max="4365" width="4.42578125" style="153" customWidth="1"/>
    <col min="4366" max="4366" width="13.42578125" style="153" bestFit="1" customWidth="1"/>
    <col min="4367" max="4367" width="11.85546875" style="153" bestFit="1" customWidth="1"/>
    <col min="4368" max="4368" width="12.5703125" style="153" customWidth="1"/>
    <col min="4369" max="4369" width="13.7109375" style="153" customWidth="1"/>
    <col min="4370" max="4370" width="13.42578125" style="153" customWidth="1"/>
    <col min="4371" max="4371" width="12.42578125" style="153" customWidth="1"/>
    <col min="4372" max="4608" width="9.140625" style="153"/>
    <col min="4609" max="4609" width="45.140625" style="153" customWidth="1"/>
    <col min="4610" max="4610" width="5.5703125" style="153" customWidth="1"/>
    <col min="4611" max="4611" width="45.7109375" style="153" customWidth="1"/>
    <col min="4612" max="4612" width="10.5703125" style="153" customWidth="1"/>
    <col min="4613" max="4613" width="12" style="153" customWidth="1"/>
    <col min="4614" max="4614" width="47.7109375" style="153" customWidth="1"/>
    <col min="4615" max="4615" width="9.140625" style="153"/>
    <col min="4616" max="4616" width="10.5703125" style="153" customWidth="1"/>
    <col min="4617" max="4617" width="47.85546875" style="153" customWidth="1"/>
    <col min="4618" max="4618" width="10.42578125" style="153" customWidth="1"/>
    <col min="4619" max="4619" width="13.28515625" style="153" customWidth="1"/>
    <col min="4620" max="4620" width="5.42578125" style="153" customWidth="1"/>
    <col min="4621" max="4621" width="4.42578125" style="153" customWidth="1"/>
    <col min="4622" max="4622" width="13.42578125" style="153" bestFit="1" customWidth="1"/>
    <col min="4623" max="4623" width="11.85546875" style="153" bestFit="1" customWidth="1"/>
    <col min="4624" max="4624" width="12.5703125" style="153" customWidth="1"/>
    <col min="4625" max="4625" width="13.7109375" style="153" customWidth="1"/>
    <col min="4626" max="4626" width="13.42578125" style="153" customWidth="1"/>
    <col min="4627" max="4627" width="12.42578125" style="153" customWidth="1"/>
    <col min="4628" max="4864" width="9.140625" style="153"/>
    <col min="4865" max="4865" width="45.140625" style="153" customWidth="1"/>
    <col min="4866" max="4866" width="5.5703125" style="153" customWidth="1"/>
    <col min="4867" max="4867" width="45.7109375" style="153" customWidth="1"/>
    <col min="4868" max="4868" width="10.5703125" style="153" customWidth="1"/>
    <col min="4869" max="4869" width="12" style="153" customWidth="1"/>
    <col min="4870" max="4870" width="47.7109375" style="153" customWidth="1"/>
    <col min="4871" max="4871" width="9.140625" style="153"/>
    <col min="4872" max="4872" width="10.5703125" style="153" customWidth="1"/>
    <col min="4873" max="4873" width="47.85546875" style="153" customWidth="1"/>
    <col min="4874" max="4874" width="10.42578125" style="153" customWidth="1"/>
    <col min="4875" max="4875" width="13.28515625" style="153" customWidth="1"/>
    <col min="4876" max="4876" width="5.42578125" style="153" customWidth="1"/>
    <col min="4877" max="4877" width="4.42578125" style="153" customWidth="1"/>
    <col min="4878" max="4878" width="13.42578125" style="153" bestFit="1" customWidth="1"/>
    <col min="4879" max="4879" width="11.85546875" style="153" bestFit="1" customWidth="1"/>
    <col min="4880" max="4880" width="12.5703125" style="153" customWidth="1"/>
    <col min="4881" max="4881" width="13.7109375" style="153" customWidth="1"/>
    <col min="4882" max="4882" width="13.42578125" style="153" customWidth="1"/>
    <col min="4883" max="4883" width="12.42578125" style="153" customWidth="1"/>
    <col min="4884" max="5120" width="9.140625" style="153"/>
    <col min="5121" max="5121" width="45.140625" style="153" customWidth="1"/>
    <col min="5122" max="5122" width="5.5703125" style="153" customWidth="1"/>
    <col min="5123" max="5123" width="45.7109375" style="153" customWidth="1"/>
    <col min="5124" max="5124" width="10.5703125" style="153" customWidth="1"/>
    <col min="5125" max="5125" width="12" style="153" customWidth="1"/>
    <col min="5126" max="5126" width="47.7109375" style="153" customWidth="1"/>
    <col min="5127" max="5127" width="9.140625" style="153"/>
    <col min="5128" max="5128" width="10.5703125" style="153" customWidth="1"/>
    <col min="5129" max="5129" width="47.85546875" style="153" customWidth="1"/>
    <col min="5130" max="5130" width="10.42578125" style="153" customWidth="1"/>
    <col min="5131" max="5131" width="13.28515625" style="153" customWidth="1"/>
    <col min="5132" max="5132" width="5.42578125" style="153" customWidth="1"/>
    <col min="5133" max="5133" width="4.42578125" style="153" customWidth="1"/>
    <col min="5134" max="5134" width="13.42578125" style="153" bestFit="1" customWidth="1"/>
    <col min="5135" max="5135" width="11.85546875" style="153" bestFit="1" customWidth="1"/>
    <col min="5136" max="5136" width="12.5703125" style="153" customWidth="1"/>
    <col min="5137" max="5137" width="13.7109375" style="153" customWidth="1"/>
    <col min="5138" max="5138" width="13.42578125" style="153" customWidth="1"/>
    <col min="5139" max="5139" width="12.42578125" style="153" customWidth="1"/>
    <col min="5140" max="5376" width="9.140625" style="153"/>
    <col min="5377" max="5377" width="45.140625" style="153" customWidth="1"/>
    <col min="5378" max="5378" width="5.5703125" style="153" customWidth="1"/>
    <col min="5379" max="5379" width="45.7109375" style="153" customWidth="1"/>
    <col min="5380" max="5380" width="10.5703125" style="153" customWidth="1"/>
    <col min="5381" max="5381" width="12" style="153" customWidth="1"/>
    <col min="5382" max="5382" width="47.7109375" style="153" customWidth="1"/>
    <col min="5383" max="5383" width="9.140625" style="153"/>
    <col min="5384" max="5384" width="10.5703125" style="153" customWidth="1"/>
    <col min="5385" max="5385" width="47.85546875" style="153" customWidth="1"/>
    <col min="5386" max="5386" width="10.42578125" style="153" customWidth="1"/>
    <col min="5387" max="5387" width="13.28515625" style="153" customWidth="1"/>
    <col min="5388" max="5388" width="5.42578125" style="153" customWidth="1"/>
    <col min="5389" max="5389" width="4.42578125" style="153" customWidth="1"/>
    <col min="5390" max="5390" width="13.42578125" style="153" bestFit="1" customWidth="1"/>
    <col min="5391" max="5391" width="11.85546875" style="153" bestFit="1" customWidth="1"/>
    <col min="5392" max="5392" width="12.5703125" style="153" customWidth="1"/>
    <col min="5393" max="5393" width="13.7109375" style="153" customWidth="1"/>
    <col min="5394" max="5394" width="13.42578125" style="153" customWidth="1"/>
    <col min="5395" max="5395" width="12.42578125" style="153" customWidth="1"/>
    <col min="5396" max="5632" width="9.140625" style="153"/>
    <col min="5633" max="5633" width="45.140625" style="153" customWidth="1"/>
    <col min="5634" max="5634" width="5.5703125" style="153" customWidth="1"/>
    <col min="5635" max="5635" width="45.7109375" style="153" customWidth="1"/>
    <col min="5636" max="5636" width="10.5703125" style="153" customWidth="1"/>
    <col min="5637" max="5637" width="12" style="153" customWidth="1"/>
    <col min="5638" max="5638" width="47.7109375" style="153" customWidth="1"/>
    <col min="5639" max="5639" width="9.140625" style="153"/>
    <col min="5640" max="5640" width="10.5703125" style="153" customWidth="1"/>
    <col min="5641" max="5641" width="47.85546875" style="153" customWidth="1"/>
    <col min="5642" max="5642" width="10.42578125" style="153" customWidth="1"/>
    <col min="5643" max="5643" width="13.28515625" style="153" customWidth="1"/>
    <col min="5644" max="5644" width="5.42578125" style="153" customWidth="1"/>
    <col min="5645" max="5645" width="4.42578125" style="153" customWidth="1"/>
    <col min="5646" max="5646" width="13.42578125" style="153" bestFit="1" customWidth="1"/>
    <col min="5647" max="5647" width="11.85546875" style="153" bestFit="1" customWidth="1"/>
    <col min="5648" max="5648" width="12.5703125" style="153" customWidth="1"/>
    <col min="5649" max="5649" width="13.7109375" style="153" customWidth="1"/>
    <col min="5650" max="5650" width="13.42578125" style="153" customWidth="1"/>
    <col min="5651" max="5651" width="12.42578125" style="153" customWidth="1"/>
    <col min="5652" max="5888" width="9.140625" style="153"/>
    <col min="5889" max="5889" width="45.140625" style="153" customWidth="1"/>
    <col min="5890" max="5890" width="5.5703125" style="153" customWidth="1"/>
    <col min="5891" max="5891" width="45.7109375" style="153" customWidth="1"/>
    <col min="5892" max="5892" width="10.5703125" style="153" customWidth="1"/>
    <col min="5893" max="5893" width="12" style="153" customWidth="1"/>
    <col min="5894" max="5894" width="47.7109375" style="153" customWidth="1"/>
    <col min="5895" max="5895" width="9.140625" style="153"/>
    <col min="5896" max="5896" width="10.5703125" style="153" customWidth="1"/>
    <col min="5897" max="5897" width="47.85546875" style="153" customWidth="1"/>
    <col min="5898" max="5898" width="10.42578125" style="153" customWidth="1"/>
    <col min="5899" max="5899" width="13.28515625" style="153" customWidth="1"/>
    <col min="5900" max="5900" width="5.42578125" style="153" customWidth="1"/>
    <col min="5901" max="5901" width="4.42578125" style="153" customWidth="1"/>
    <col min="5902" max="5902" width="13.42578125" style="153" bestFit="1" customWidth="1"/>
    <col min="5903" max="5903" width="11.85546875" style="153" bestFit="1" customWidth="1"/>
    <col min="5904" max="5904" width="12.5703125" style="153" customWidth="1"/>
    <col min="5905" max="5905" width="13.7109375" style="153" customWidth="1"/>
    <col min="5906" max="5906" width="13.42578125" style="153" customWidth="1"/>
    <col min="5907" max="5907" width="12.42578125" style="153" customWidth="1"/>
    <col min="5908" max="6144" width="9.140625" style="153"/>
    <col min="6145" max="6145" width="45.140625" style="153" customWidth="1"/>
    <col min="6146" max="6146" width="5.5703125" style="153" customWidth="1"/>
    <col min="6147" max="6147" width="45.7109375" style="153" customWidth="1"/>
    <col min="6148" max="6148" width="10.5703125" style="153" customWidth="1"/>
    <col min="6149" max="6149" width="12" style="153" customWidth="1"/>
    <col min="6150" max="6150" width="47.7109375" style="153" customWidth="1"/>
    <col min="6151" max="6151" width="9.140625" style="153"/>
    <col min="6152" max="6152" width="10.5703125" style="153" customWidth="1"/>
    <col min="6153" max="6153" width="47.85546875" style="153" customWidth="1"/>
    <col min="6154" max="6154" width="10.42578125" style="153" customWidth="1"/>
    <col min="6155" max="6155" width="13.28515625" style="153" customWidth="1"/>
    <col min="6156" max="6156" width="5.42578125" style="153" customWidth="1"/>
    <col min="6157" max="6157" width="4.42578125" style="153" customWidth="1"/>
    <col min="6158" max="6158" width="13.42578125" style="153" bestFit="1" customWidth="1"/>
    <col min="6159" max="6159" width="11.85546875" style="153" bestFit="1" customWidth="1"/>
    <col min="6160" max="6160" width="12.5703125" style="153" customWidth="1"/>
    <col min="6161" max="6161" width="13.7109375" style="153" customWidth="1"/>
    <col min="6162" max="6162" width="13.42578125" style="153" customWidth="1"/>
    <col min="6163" max="6163" width="12.42578125" style="153" customWidth="1"/>
    <col min="6164" max="6400" width="9.140625" style="153"/>
    <col min="6401" max="6401" width="45.140625" style="153" customWidth="1"/>
    <col min="6402" max="6402" width="5.5703125" style="153" customWidth="1"/>
    <col min="6403" max="6403" width="45.7109375" style="153" customWidth="1"/>
    <col min="6404" max="6404" width="10.5703125" style="153" customWidth="1"/>
    <col min="6405" max="6405" width="12" style="153" customWidth="1"/>
    <col min="6406" max="6406" width="47.7109375" style="153" customWidth="1"/>
    <col min="6407" max="6407" width="9.140625" style="153"/>
    <col min="6408" max="6408" width="10.5703125" style="153" customWidth="1"/>
    <col min="6409" max="6409" width="47.85546875" style="153" customWidth="1"/>
    <col min="6410" max="6410" width="10.42578125" style="153" customWidth="1"/>
    <col min="6411" max="6411" width="13.28515625" style="153" customWidth="1"/>
    <col min="6412" max="6412" width="5.42578125" style="153" customWidth="1"/>
    <col min="6413" max="6413" width="4.42578125" style="153" customWidth="1"/>
    <col min="6414" max="6414" width="13.42578125" style="153" bestFit="1" customWidth="1"/>
    <col min="6415" max="6415" width="11.85546875" style="153" bestFit="1" customWidth="1"/>
    <col min="6416" max="6416" width="12.5703125" style="153" customWidth="1"/>
    <col min="6417" max="6417" width="13.7109375" style="153" customWidth="1"/>
    <col min="6418" max="6418" width="13.42578125" style="153" customWidth="1"/>
    <col min="6419" max="6419" width="12.42578125" style="153" customWidth="1"/>
    <col min="6420" max="6656" width="9.140625" style="153"/>
    <col min="6657" max="6657" width="45.140625" style="153" customWidth="1"/>
    <col min="6658" max="6658" width="5.5703125" style="153" customWidth="1"/>
    <col min="6659" max="6659" width="45.7109375" style="153" customWidth="1"/>
    <col min="6660" max="6660" width="10.5703125" style="153" customWidth="1"/>
    <col min="6661" max="6661" width="12" style="153" customWidth="1"/>
    <col min="6662" max="6662" width="47.7109375" style="153" customWidth="1"/>
    <col min="6663" max="6663" width="9.140625" style="153"/>
    <col min="6664" max="6664" width="10.5703125" style="153" customWidth="1"/>
    <col min="6665" max="6665" width="47.85546875" style="153" customWidth="1"/>
    <col min="6666" max="6666" width="10.42578125" style="153" customWidth="1"/>
    <col min="6667" max="6667" width="13.28515625" style="153" customWidth="1"/>
    <col min="6668" max="6668" width="5.42578125" style="153" customWidth="1"/>
    <col min="6669" max="6669" width="4.42578125" style="153" customWidth="1"/>
    <col min="6670" max="6670" width="13.42578125" style="153" bestFit="1" customWidth="1"/>
    <col min="6671" max="6671" width="11.85546875" style="153" bestFit="1" customWidth="1"/>
    <col min="6672" max="6672" width="12.5703125" style="153" customWidth="1"/>
    <col min="6673" max="6673" width="13.7109375" style="153" customWidth="1"/>
    <col min="6674" max="6674" width="13.42578125" style="153" customWidth="1"/>
    <col min="6675" max="6675" width="12.42578125" style="153" customWidth="1"/>
    <col min="6676" max="6912" width="9.140625" style="153"/>
    <col min="6913" max="6913" width="45.140625" style="153" customWidth="1"/>
    <col min="6914" max="6914" width="5.5703125" style="153" customWidth="1"/>
    <col min="6915" max="6915" width="45.7109375" style="153" customWidth="1"/>
    <col min="6916" max="6916" width="10.5703125" style="153" customWidth="1"/>
    <col min="6917" max="6917" width="12" style="153" customWidth="1"/>
    <col min="6918" max="6918" width="47.7109375" style="153" customWidth="1"/>
    <col min="6919" max="6919" width="9.140625" style="153"/>
    <col min="6920" max="6920" width="10.5703125" style="153" customWidth="1"/>
    <col min="6921" max="6921" width="47.85546875" style="153" customWidth="1"/>
    <col min="6922" max="6922" width="10.42578125" style="153" customWidth="1"/>
    <col min="6923" max="6923" width="13.28515625" style="153" customWidth="1"/>
    <col min="6924" max="6924" width="5.42578125" style="153" customWidth="1"/>
    <col min="6925" max="6925" width="4.42578125" style="153" customWidth="1"/>
    <col min="6926" max="6926" width="13.42578125" style="153" bestFit="1" customWidth="1"/>
    <col min="6927" max="6927" width="11.85546875" style="153" bestFit="1" customWidth="1"/>
    <col min="6928" max="6928" width="12.5703125" style="153" customWidth="1"/>
    <col min="6929" max="6929" width="13.7109375" style="153" customWidth="1"/>
    <col min="6930" max="6930" width="13.42578125" style="153" customWidth="1"/>
    <col min="6931" max="6931" width="12.42578125" style="153" customWidth="1"/>
    <col min="6932" max="7168" width="9.140625" style="153"/>
    <col min="7169" max="7169" width="45.140625" style="153" customWidth="1"/>
    <col min="7170" max="7170" width="5.5703125" style="153" customWidth="1"/>
    <col min="7171" max="7171" width="45.7109375" style="153" customWidth="1"/>
    <col min="7172" max="7172" width="10.5703125" style="153" customWidth="1"/>
    <col min="7173" max="7173" width="12" style="153" customWidth="1"/>
    <col min="7174" max="7174" width="47.7109375" style="153" customWidth="1"/>
    <col min="7175" max="7175" width="9.140625" style="153"/>
    <col min="7176" max="7176" width="10.5703125" style="153" customWidth="1"/>
    <col min="7177" max="7177" width="47.85546875" style="153" customWidth="1"/>
    <col min="7178" max="7178" width="10.42578125" style="153" customWidth="1"/>
    <col min="7179" max="7179" width="13.28515625" style="153" customWidth="1"/>
    <col min="7180" max="7180" width="5.42578125" style="153" customWidth="1"/>
    <col min="7181" max="7181" width="4.42578125" style="153" customWidth="1"/>
    <col min="7182" max="7182" width="13.42578125" style="153" bestFit="1" customWidth="1"/>
    <col min="7183" max="7183" width="11.85546875" style="153" bestFit="1" customWidth="1"/>
    <col min="7184" max="7184" width="12.5703125" style="153" customWidth="1"/>
    <col min="7185" max="7185" width="13.7109375" style="153" customWidth="1"/>
    <col min="7186" max="7186" width="13.42578125" style="153" customWidth="1"/>
    <col min="7187" max="7187" width="12.42578125" style="153" customWidth="1"/>
    <col min="7188" max="7424" width="9.140625" style="153"/>
    <col min="7425" max="7425" width="45.140625" style="153" customWidth="1"/>
    <col min="7426" max="7426" width="5.5703125" style="153" customWidth="1"/>
    <col min="7427" max="7427" width="45.7109375" style="153" customWidth="1"/>
    <col min="7428" max="7428" width="10.5703125" style="153" customWidth="1"/>
    <col min="7429" max="7429" width="12" style="153" customWidth="1"/>
    <col min="7430" max="7430" width="47.7109375" style="153" customWidth="1"/>
    <col min="7431" max="7431" width="9.140625" style="153"/>
    <col min="7432" max="7432" width="10.5703125" style="153" customWidth="1"/>
    <col min="7433" max="7433" width="47.85546875" style="153" customWidth="1"/>
    <col min="7434" max="7434" width="10.42578125" style="153" customWidth="1"/>
    <col min="7435" max="7435" width="13.28515625" style="153" customWidth="1"/>
    <col min="7436" max="7436" width="5.42578125" style="153" customWidth="1"/>
    <col min="7437" max="7437" width="4.42578125" style="153" customWidth="1"/>
    <col min="7438" max="7438" width="13.42578125" style="153" bestFit="1" customWidth="1"/>
    <col min="7439" max="7439" width="11.85546875" style="153" bestFit="1" customWidth="1"/>
    <col min="7440" max="7440" width="12.5703125" style="153" customWidth="1"/>
    <col min="7441" max="7441" width="13.7109375" style="153" customWidth="1"/>
    <col min="7442" max="7442" width="13.42578125" style="153" customWidth="1"/>
    <col min="7443" max="7443" width="12.42578125" style="153" customWidth="1"/>
    <col min="7444" max="7680" width="9.140625" style="153"/>
    <col min="7681" max="7681" width="45.140625" style="153" customWidth="1"/>
    <col min="7682" max="7682" width="5.5703125" style="153" customWidth="1"/>
    <col min="7683" max="7683" width="45.7109375" style="153" customWidth="1"/>
    <col min="7684" max="7684" width="10.5703125" style="153" customWidth="1"/>
    <col min="7685" max="7685" width="12" style="153" customWidth="1"/>
    <col min="7686" max="7686" width="47.7109375" style="153" customWidth="1"/>
    <col min="7687" max="7687" width="9.140625" style="153"/>
    <col min="7688" max="7688" width="10.5703125" style="153" customWidth="1"/>
    <col min="7689" max="7689" width="47.85546875" style="153" customWidth="1"/>
    <col min="7690" max="7690" width="10.42578125" style="153" customWidth="1"/>
    <col min="7691" max="7691" width="13.28515625" style="153" customWidth="1"/>
    <col min="7692" max="7692" width="5.42578125" style="153" customWidth="1"/>
    <col min="7693" max="7693" width="4.42578125" style="153" customWidth="1"/>
    <col min="7694" max="7694" width="13.42578125" style="153" bestFit="1" customWidth="1"/>
    <col min="7695" max="7695" width="11.85546875" style="153" bestFit="1" customWidth="1"/>
    <col min="7696" max="7696" width="12.5703125" style="153" customWidth="1"/>
    <col min="7697" max="7697" width="13.7109375" style="153" customWidth="1"/>
    <col min="7698" max="7698" width="13.42578125" style="153" customWidth="1"/>
    <col min="7699" max="7699" width="12.42578125" style="153" customWidth="1"/>
    <col min="7700" max="7936" width="9.140625" style="153"/>
    <col min="7937" max="7937" width="45.140625" style="153" customWidth="1"/>
    <col min="7938" max="7938" width="5.5703125" style="153" customWidth="1"/>
    <col min="7939" max="7939" width="45.7109375" style="153" customWidth="1"/>
    <col min="7940" max="7940" width="10.5703125" style="153" customWidth="1"/>
    <col min="7941" max="7941" width="12" style="153" customWidth="1"/>
    <col min="7942" max="7942" width="47.7109375" style="153" customWidth="1"/>
    <col min="7943" max="7943" width="9.140625" style="153"/>
    <col min="7944" max="7944" width="10.5703125" style="153" customWidth="1"/>
    <col min="7945" max="7945" width="47.85546875" style="153" customWidth="1"/>
    <col min="7946" max="7946" width="10.42578125" style="153" customWidth="1"/>
    <col min="7947" max="7947" width="13.28515625" style="153" customWidth="1"/>
    <col min="7948" max="7948" width="5.42578125" style="153" customWidth="1"/>
    <col min="7949" max="7949" width="4.42578125" style="153" customWidth="1"/>
    <col min="7950" max="7950" width="13.42578125" style="153" bestFit="1" customWidth="1"/>
    <col min="7951" max="7951" width="11.85546875" style="153" bestFit="1" customWidth="1"/>
    <col min="7952" max="7952" width="12.5703125" style="153" customWidth="1"/>
    <col min="7953" max="7953" width="13.7109375" style="153" customWidth="1"/>
    <col min="7954" max="7954" width="13.42578125" style="153" customWidth="1"/>
    <col min="7955" max="7955" width="12.42578125" style="153" customWidth="1"/>
    <col min="7956" max="8192" width="9.140625" style="153"/>
    <col min="8193" max="8193" width="45.140625" style="153" customWidth="1"/>
    <col min="8194" max="8194" width="5.5703125" style="153" customWidth="1"/>
    <col min="8195" max="8195" width="45.7109375" style="153" customWidth="1"/>
    <col min="8196" max="8196" width="10.5703125" style="153" customWidth="1"/>
    <col min="8197" max="8197" width="12" style="153" customWidth="1"/>
    <col min="8198" max="8198" width="47.7109375" style="153" customWidth="1"/>
    <col min="8199" max="8199" width="9.140625" style="153"/>
    <col min="8200" max="8200" width="10.5703125" style="153" customWidth="1"/>
    <col min="8201" max="8201" width="47.85546875" style="153" customWidth="1"/>
    <col min="8202" max="8202" width="10.42578125" style="153" customWidth="1"/>
    <col min="8203" max="8203" width="13.28515625" style="153" customWidth="1"/>
    <col min="8204" max="8204" width="5.42578125" style="153" customWidth="1"/>
    <col min="8205" max="8205" width="4.42578125" style="153" customWidth="1"/>
    <col min="8206" max="8206" width="13.42578125" style="153" bestFit="1" customWidth="1"/>
    <col min="8207" max="8207" width="11.85546875" style="153" bestFit="1" customWidth="1"/>
    <col min="8208" max="8208" width="12.5703125" style="153" customWidth="1"/>
    <col min="8209" max="8209" width="13.7109375" style="153" customWidth="1"/>
    <col min="8210" max="8210" width="13.42578125" style="153" customWidth="1"/>
    <col min="8211" max="8211" width="12.42578125" style="153" customWidth="1"/>
    <col min="8212" max="8448" width="9.140625" style="153"/>
    <col min="8449" max="8449" width="45.140625" style="153" customWidth="1"/>
    <col min="8450" max="8450" width="5.5703125" style="153" customWidth="1"/>
    <col min="8451" max="8451" width="45.7109375" style="153" customWidth="1"/>
    <col min="8452" max="8452" width="10.5703125" style="153" customWidth="1"/>
    <col min="8453" max="8453" width="12" style="153" customWidth="1"/>
    <col min="8454" max="8454" width="47.7109375" style="153" customWidth="1"/>
    <col min="8455" max="8455" width="9.140625" style="153"/>
    <col min="8456" max="8456" width="10.5703125" style="153" customWidth="1"/>
    <col min="8457" max="8457" width="47.85546875" style="153" customWidth="1"/>
    <col min="8458" max="8458" width="10.42578125" style="153" customWidth="1"/>
    <col min="8459" max="8459" width="13.28515625" style="153" customWidth="1"/>
    <col min="8460" max="8460" width="5.42578125" style="153" customWidth="1"/>
    <col min="8461" max="8461" width="4.42578125" style="153" customWidth="1"/>
    <col min="8462" max="8462" width="13.42578125" style="153" bestFit="1" customWidth="1"/>
    <col min="8463" max="8463" width="11.85546875" style="153" bestFit="1" customWidth="1"/>
    <col min="8464" max="8464" width="12.5703125" style="153" customWidth="1"/>
    <col min="8465" max="8465" width="13.7109375" style="153" customWidth="1"/>
    <col min="8466" max="8466" width="13.42578125" style="153" customWidth="1"/>
    <col min="8467" max="8467" width="12.42578125" style="153" customWidth="1"/>
    <col min="8468" max="8704" width="9.140625" style="153"/>
    <col min="8705" max="8705" width="45.140625" style="153" customWidth="1"/>
    <col min="8706" max="8706" width="5.5703125" style="153" customWidth="1"/>
    <col min="8707" max="8707" width="45.7109375" style="153" customWidth="1"/>
    <col min="8708" max="8708" width="10.5703125" style="153" customWidth="1"/>
    <col min="8709" max="8709" width="12" style="153" customWidth="1"/>
    <col min="8710" max="8710" width="47.7109375" style="153" customWidth="1"/>
    <col min="8711" max="8711" width="9.140625" style="153"/>
    <col min="8712" max="8712" width="10.5703125" style="153" customWidth="1"/>
    <col min="8713" max="8713" width="47.85546875" style="153" customWidth="1"/>
    <col min="8714" max="8714" width="10.42578125" style="153" customWidth="1"/>
    <col min="8715" max="8715" width="13.28515625" style="153" customWidth="1"/>
    <col min="8716" max="8716" width="5.42578125" style="153" customWidth="1"/>
    <col min="8717" max="8717" width="4.42578125" style="153" customWidth="1"/>
    <col min="8718" max="8718" width="13.42578125" style="153" bestFit="1" customWidth="1"/>
    <col min="8719" max="8719" width="11.85546875" style="153" bestFit="1" customWidth="1"/>
    <col min="8720" max="8720" width="12.5703125" style="153" customWidth="1"/>
    <col min="8721" max="8721" width="13.7109375" style="153" customWidth="1"/>
    <col min="8722" max="8722" width="13.42578125" style="153" customWidth="1"/>
    <col min="8723" max="8723" width="12.42578125" style="153" customWidth="1"/>
    <col min="8724" max="8960" width="9.140625" style="153"/>
    <col min="8961" max="8961" width="45.140625" style="153" customWidth="1"/>
    <col min="8962" max="8962" width="5.5703125" style="153" customWidth="1"/>
    <col min="8963" max="8963" width="45.7109375" style="153" customWidth="1"/>
    <col min="8964" max="8964" width="10.5703125" style="153" customWidth="1"/>
    <col min="8965" max="8965" width="12" style="153" customWidth="1"/>
    <col min="8966" max="8966" width="47.7109375" style="153" customWidth="1"/>
    <col min="8967" max="8967" width="9.140625" style="153"/>
    <col min="8968" max="8968" width="10.5703125" style="153" customWidth="1"/>
    <col min="8969" max="8969" width="47.85546875" style="153" customWidth="1"/>
    <col min="8970" max="8970" width="10.42578125" style="153" customWidth="1"/>
    <col min="8971" max="8971" width="13.28515625" style="153" customWidth="1"/>
    <col min="8972" max="8972" width="5.42578125" style="153" customWidth="1"/>
    <col min="8973" max="8973" width="4.42578125" style="153" customWidth="1"/>
    <col min="8974" max="8974" width="13.42578125" style="153" bestFit="1" customWidth="1"/>
    <col min="8975" max="8975" width="11.85546875" style="153" bestFit="1" customWidth="1"/>
    <col min="8976" max="8976" width="12.5703125" style="153" customWidth="1"/>
    <col min="8977" max="8977" width="13.7109375" style="153" customWidth="1"/>
    <col min="8978" max="8978" width="13.42578125" style="153" customWidth="1"/>
    <col min="8979" max="8979" width="12.42578125" style="153" customWidth="1"/>
    <col min="8980" max="9216" width="9.140625" style="153"/>
    <col min="9217" max="9217" width="45.140625" style="153" customWidth="1"/>
    <col min="9218" max="9218" width="5.5703125" style="153" customWidth="1"/>
    <col min="9219" max="9219" width="45.7109375" style="153" customWidth="1"/>
    <col min="9220" max="9220" width="10.5703125" style="153" customWidth="1"/>
    <col min="9221" max="9221" width="12" style="153" customWidth="1"/>
    <col min="9222" max="9222" width="47.7109375" style="153" customWidth="1"/>
    <col min="9223" max="9223" width="9.140625" style="153"/>
    <col min="9224" max="9224" width="10.5703125" style="153" customWidth="1"/>
    <col min="9225" max="9225" width="47.85546875" style="153" customWidth="1"/>
    <col min="9226" max="9226" width="10.42578125" style="153" customWidth="1"/>
    <col min="9227" max="9227" width="13.28515625" style="153" customWidth="1"/>
    <col min="9228" max="9228" width="5.42578125" style="153" customWidth="1"/>
    <col min="9229" max="9229" width="4.42578125" style="153" customWidth="1"/>
    <col min="9230" max="9230" width="13.42578125" style="153" bestFit="1" customWidth="1"/>
    <col min="9231" max="9231" width="11.85546875" style="153" bestFit="1" customWidth="1"/>
    <col min="9232" max="9232" width="12.5703125" style="153" customWidth="1"/>
    <col min="9233" max="9233" width="13.7109375" style="153" customWidth="1"/>
    <col min="9234" max="9234" width="13.42578125" style="153" customWidth="1"/>
    <col min="9235" max="9235" width="12.42578125" style="153" customWidth="1"/>
    <col min="9236" max="9472" width="9.140625" style="153"/>
    <col min="9473" max="9473" width="45.140625" style="153" customWidth="1"/>
    <col min="9474" max="9474" width="5.5703125" style="153" customWidth="1"/>
    <col min="9475" max="9475" width="45.7109375" style="153" customWidth="1"/>
    <col min="9476" max="9476" width="10.5703125" style="153" customWidth="1"/>
    <col min="9477" max="9477" width="12" style="153" customWidth="1"/>
    <col min="9478" max="9478" width="47.7109375" style="153" customWidth="1"/>
    <col min="9479" max="9479" width="9.140625" style="153"/>
    <col min="9480" max="9480" width="10.5703125" style="153" customWidth="1"/>
    <col min="9481" max="9481" width="47.85546875" style="153" customWidth="1"/>
    <col min="9482" max="9482" width="10.42578125" style="153" customWidth="1"/>
    <col min="9483" max="9483" width="13.28515625" style="153" customWidth="1"/>
    <col min="9484" max="9484" width="5.42578125" style="153" customWidth="1"/>
    <col min="9485" max="9485" width="4.42578125" style="153" customWidth="1"/>
    <col min="9486" max="9486" width="13.42578125" style="153" bestFit="1" customWidth="1"/>
    <col min="9487" max="9487" width="11.85546875" style="153" bestFit="1" customWidth="1"/>
    <col min="9488" max="9488" width="12.5703125" style="153" customWidth="1"/>
    <col min="9489" max="9489" width="13.7109375" style="153" customWidth="1"/>
    <col min="9490" max="9490" width="13.42578125" style="153" customWidth="1"/>
    <col min="9491" max="9491" width="12.42578125" style="153" customWidth="1"/>
    <col min="9492" max="9728" width="9.140625" style="153"/>
    <col min="9729" max="9729" width="45.140625" style="153" customWidth="1"/>
    <col min="9730" max="9730" width="5.5703125" style="153" customWidth="1"/>
    <col min="9731" max="9731" width="45.7109375" style="153" customWidth="1"/>
    <col min="9732" max="9732" width="10.5703125" style="153" customWidth="1"/>
    <col min="9733" max="9733" width="12" style="153" customWidth="1"/>
    <col min="9734" max="9734" width="47.7109375" style="153" customWidth="1"/>
    <col min="9735" max="9735" width="9.140625" style="153"/>
    <col min="9736" max="9736" width="10.5703125" style="153" customWidth="1"/>
    <col min="9737" max="9737" width="47.85546875" style="153" customWidth="1"/>
    <col min="9738" max="9738" width="10.42578125" style="153" customWidth="1"/>
    <col min="9739" max="9739" width="13.28515625" style="153" customWidth="1"/>
    <col min="9740" max="9740" width="5.42578125" style="153" customWidth="1"/>
    <col min="9741" max="9741" width="4.42578125" style="153" customWidth="1"/>
    <col min="9742" max="9742" width="13.42578125" style="153" bestFit="1" customWidth="1"/>
    <col min="9743" max="9743" width="11.85546875" style="153" bestFit="1" customWidth="1"/>
    <col min="9744" max="9744" width="12.5703125" style="153" customWidth="1"/>
    <col min="9745" max="9745" width="13.7109375" style="153" customWidth="1"/>
    <col min="9746" max="9746" width="13.42578125" style="153" customWidth="1"/>
    <col min="9747" max="9747" width="12.42578125" style="153" customWidth="1"/>
    <col min="9748" max="9984" width="9.140625" style="153"/>
    <col min="9985" max="9985" width="45.140625" style="153" customWidth="1"/>
    <col min="9986" max="9986" width="5.5703125" style="153" customWidth="1"/>
    <col min="9987" max="9987" width="45.7109375" style="153" customWidth="1"/>
    <col min="9988" max="9988" width="10.5703125" style="153" customWidth="1"/>
    <col min="9989" max="9989" width="12" style="153" customWidth="1"/>
    <col min="9990" max="9990" width="47.7109375" style="153" customWidth="1"/>
    <col min="9991" max="9991" width="9.140625" style="153"/>
    <col min="9992" max="9992" width="10.5703125" style="153" customWidth="1"/>
    <col min="9993" max="9993" width="47.85546875" style="153" customWidth="1"/>
    <col min="9994" max="9994" width="10.42578125" style="153" customWidth="1"/>
    <col min="9995" max="9995" width="13.28515625" style="153" customWidth="1"/>
    <col min="9996" max="9996" width="5.42578125" style="153" customWidth="1"/>
    <col min="9997" max="9997" width="4.42578125" style="153" customWidth="1"/>
    <col min="9998" max="9998" width="13.42578125" style="153" bestFit="1" customWidth="1"/>
    <col min="9999" max="9999" width="11.85546875" style="153" bestFit="1" customWidth="1"/>
    <col min="10000" max="10000" width="12.5703125" style="153" customWidth="1"/>
    <col min="10001" max="10001" width="13.7109375" style="153" customWidth="1"/>
    <col min="10002" max="10002" width="13.42578125" style="153" customWidth="1"/>
    <col min="10003" max="10003" width="12.42578125" style="153" customWidth="1"/>
    <col min="10004" max="10240" width="9.140625" style="153"/>
    <col min="10241" max="10241" width="45.140625" style="153" customWidth="1"/>
    <col min="10242" max="10242" width="5.5703125" style="153" customWidth="1"/>
    <col min="10243" max="10243" width="45.7109375" style="153" customWidth="1"/>
    <col min="10244" max="10244" width="10.5703125" style="153" customWidth="1"/>
    <col min="10245" max="10245" width="12" style="153" customWidth="1"/>
    <col min="10246" max="10246" width="47.7109375" style="153" customWidth="1"/>
    <col min="10247" max="10247" width="9.140625" style="153"/>
    <col min="10248" max="10248" width="10.5703125" style="153" customWidth="1"/>
    <col min="10249" max="10249" width="47.85546875" style="153" customWidth="1"/>
    <col min="10250" max="10250" width="10.42578125" style="153" customWidth="1"/>
    <col min="10251" max="10251" width="13.28515625" style="153" customWidth="1"/>
    <col min="10252" max="10252" width="5.42578125" style="153" customWidth="1"/>
    <col min="10253" max="10253" width="4.42578125" style="153" customWidth="1"/>
    <col min="10254" max="10254" width="13.42578125" style="153" bestFit="1" customWidth="1"/>
    <col min="10255" max="10255" width="11.85546875" style="153" bestFit="1" customWidth="1"/>
    <col min="10256" max="10256" width="12.5703125" style="153" customWidth="1"/>
    <col min="10257" max="10257" width="13.7109375" style="153" customWidth="1"/>
    <col min="10258" max="10258" width="13.42578125" style="153" customWidth="1"/>
    <col min="10259" max="10259" width="12.42578125" style="153" customWidth="1"/>
    <col min="10260" max="10496" width="9.140625" style="153"/>
    <col min="10497" max="10497" width="45.140625" style="153" customWidth="1"/>
    <col min="10498" max="10498" width="5.5703125" style="153" customWidth="1"/>
    <col min="10499" max="10499" width="45.7109375" style="153" customWidth="1"/>
    <col min="10500" max="10500" width="10.5703125" style="153" customWidth="1"/>
    <col min="10501" max="10501" width="12" style="153" customWidth="1"/>
    <col min="10502" max="10502" width="47.7109375" style="153" customWidth="1"/>
    <col min="10503" max="10503" width="9.140625" style="153"/>
    <col min="10504" max="10504" width="10.5703125" style="153" customWidth="1"/>
    <col min="10505" max="10505" width="47.85546875" style="153" customWidth="1"/>
    <col min="10506" max="10506" width="10.42578125" style="153" customWidth="1"/>
    <col min="10507" max="10507" width="13.28515625" style="153" customWidth="1"/>
    <col min="10508" max="10508" width="5.42578125" style="153" customWidth="1"/>
    <col min="10509" max="10509" width="4.42578125" style="153" customWidth="1"/>
    <col min="10510" max="10510" width="13.42578125" style="153" bestFit="1" customWidth="1"/>
    <col min="10511" max="10511" width="11.85546875" style="153" bestFit="1" customWidth="1"/>
    <col min="10512" max="10512" width="12.5703125" style="153" customWidth="1"/>
    <col min="10513" max="10513" width="13.7109375" style="153" customWidth="1"/>
    <col min="10514" max="10514" width="13.42578125" style="153" customWidth="1"/>
    <col min="10515" max="10515" width="12.42578125" style="153" customWidth="1"/>
    <col min="10516" max="10752" width="9.140625" style="153"/>
    <col min="10753" max="10753" width="45.140625" style="153" customWidth="1"/>
    <col min="10754" max="10754" width="5.5703125" style="153" customWidth="1"/>
    <col min="10755" max="10755" width="45.7109375" style="153" customWidth="1"/>
    <col min="10756" max="10756" width="10.5703125" style="153" customWidth="1"/>
    <col min="10757" max="10757" width="12" style="153" customWidth="1"/>
    <col min="10758" max="10758" width="47.7109375" style="153" customWidth="1"/>
    <col min="10759" max="10759" width="9.140625" style="153"/>
    <col min="10760" max="10760" width="10.5703125" style="153" customWidth="1"/>
    <col min="10761" max="10761" width="47.85546875" style="153" customWidth="1"/>
    <col min="10762" max="10762" width="10.42578125" style="153" customWidth="1"/>
    <col min="10763" max="10763" width="13.28515625" style="153" customWidth="1"/>
    <col min="10764" max="10764" width="5.42578125" style="153" customWidth="1"/>
    <col min="10765" max="10765" width="4.42578125" style="153" customWidth="1"/>
    <col min="10766" max="10766" width="13.42578125" style="153" bestFit="1" customWidth="1"/>
    <col min="10767" max="10767" width="11.85546875" style="153" bestFit="1" customWidth="1"/>
    <col min="10768" max="10768" width="12.5703125" style="153" customWidth="1"/>
    <col min="10769" max="10769" width="13.7109375" style="153" customWidth="1"/>
    <col min="10770" max="10770" width="13.42578125" style="153" customWidth="1"/>
    <col min="10771" max="10771" width="12.42578125" style="153" customWidth="1"/>
    <col min="10772" max="11008" width="9.140625" style="153"/>
    <col min="11009" max="11009" width="45.140625" style="153" customWidth="1"/>
    <col min="11010" max="11010" width="5.5703125" style="153" customWidth="1"/>
    <col min="11011" max="11011" width="45.7109375" style="153" customWidth="1"/>
    <col min="11012" max="11012" width="10.5703125" style="153" customWidth="1"/>
    <col min="11013" max="11013" width="12" style="153" customWidth="1"/>
    <col min="11014" max="11014" width="47.7109375" style="153" customWidth="1"/>
    <col min="11015" max="11015" width="9.140625" style="153"/>
    <col min="11016" max="11016" width="10.5703125" style="153" customWidth="1"/>
    <col min="11017" max="11017" width="47.85546875" style="153" customWidth="1"/>
    <col min="11018" max="11018" width="10.42578125" style="153" customWidth="1"/>
    <col min="11019" max="11019" width="13.28515625" style="153" customWidth="1"/>
    <col min="11020" max="11020" width="5.42578125" style="153" customWidth="1"/>
    <col min="11021" max="11021" width="4.42578125" style="153" customWidth="1"/>
    <col min="11022" max="11022" width="13.42578125" style="153" bestFit="1" customWidth="1"/>
    <col min="11023" max="11023" width="11.85546875" style="153" bestFit="1" customWidth="1"/>
    <col min="11024" max="11024" width="12.5703125" style="153" customWidth="1"/>
    <col min="11025" max="11025" width="13.7109375" style="153" customWidth="1"/>
    <col min="11026" max="11026" width="13.42578125" style="153" customWidth="1"/>
    <col min="11027" max="11027" width="12.42578125" style="153" customWidth="1"/>
    <col min="11028" max="11264" width="9.140625" style="153"/>
    <col min="11265" max="11265" width="45.140625" style="153" customWidth="1"/>
    <col min="11266" max="11266" width="5.5703125" style="153" customWidth="1"/>
    <col min="11267" max="11267" width="45.7109375" style="153" customWidth="1"/>
    <col min="11268" max="11268" width="10.5703125" style="153" customWidth="1"/>
    <col min="11269" max="11269" width="12" style="153" customWidth="1"/>
    <col min="11270" max="11270" width="47.7109375" style="153" customWidth="1"/>
    <col min="11271" max="11271" width="9.140625" style="153"/>
    <col min="11272" max="11272" width="10.5703125" style="153" customWidth="1"/>
    <col min="11273" max="11273" width="47.85546875" style="153" customWidth="1"/>
    <col min="11274" max="11274" width="10.42578125" style="153" customWidth="1"/>
    <col min="11275" max="11275" width="13.28515625" style="153" customWidth="1"/>
    <col min="11276" max="11276" width="5.42578125" style="153" customWidth="1"/>
    <col min="11277" max="11277" width="4.42578125" style="153" customWidth="1"/>
    <col min="11278" max="11278" width="13.42578125" style="153" bestFit="1" customWidth="1"/>
    <col min="11279" max="11279" width="11.85546875" style="153" bestFit="1" customWidth="1"/>
    <col min="11280" max="11280" width="12.5703125" style="153" customWidth="1"/>
    <col min="11281" max="11281" width="13.7109375" style="153" customWidth="1"/>
    <col min="11282" max="11282" width="13.42578125" style="153" customWidth="1"/>
    <col min="11283" max="11283" width="12.42578125" style="153" customWidth="1"/>
    <col min="11284" max="11520" width="9.140625" style="153"/>
    <col min="11521" max="11521" width="45.140625" style="153" customWidth="1"/>
    <col min="11522" max="11522" width="5.5703125" style="153" customWidth="1"/>
    <col min="11523" max="11523" width="45.7109375" style="153" customWidth="1"/>
    <col min="11524" max="11524" width="10.5703125" style="153" customWidth="1"/>
    <col min="11525" max="11525" width="12" style="153" customWidth="1"/>
    <col min="11526" max="11526" width="47.7109375" style="153" customWidth="1"/>
    <col min="11527" max="11527" width="9.140625" style="153"/>
    <col min="11528" max="11528" width="10.5703125" style="153" customWidth="1"/>
    <col min="11529" max="11529" width="47.85546875" style="153" customWidth="1"/>
    <col min="11530" max="11530" width="10.42578125" style="153" customWidth="1"/>
    <col min="11531" max="11531" width="13.28515625" style="153" customWidth="1"/>
    <col min="11532" max="11532" width="5.42578125" style="153" customWidth="1"/>
    <col min="11533" max="11533" width="4.42578125" style="153" customWidth="1"/>
    <col min="11534" max="11534" width="13.42578125" style="153" bestFit="1" customWidth="1"/>
    <col min="11535" max="11535" width="11.85546875" style="153" bestFit="1" customWidth="1"/>
    <col min="11536" max="11536" width="12.5703125" style="153" customWidth="1"/>
    <col min="11537" max="11537" width="13.7109375" style="153" customWidth="1"/>
    <col min="11538" max="11538" width="13.42578125" style="153" customWidth="1"/>
    <col min="11539" max="11539" width="12.42578125" style="153" customWidth="1"/>
    <col min="11540" max="11776" width="9.140625" style="153"/>
    <col min="11777" max="11777" width="45.140625" style="153" customWidth="1"/>
    <col min="11778" max="11778" width="5.5703125" style="153" customWidth="1"/>
    <col min="11779" max="11779" width="45.7109375" style="153" customWidth="1"/>
    <col min="11780" max="11780" width="10.5703125" style="153" customWidth="1"/>
    <col min="11781" max="11781" width="12" style="153" customWidth="1"/>
    <col min="11782" max="11782" width="47.7109375" style="153" customWidth="1"/>
    <col min="11783" max="11783" width="9.140625" style="153"/>
    <col min="11784" max="11784" width="10.5703125" style="153" customWidth="1"/>
    <col min="11785" max="11785" width="47.85546875" style="153" customWidth="1"/>
    <col min="11786" max="11786" width="10.42578125" style="153" customWidth="1"/>
    <col min="11787" max="11787" width="13.28515625" style="153" customWidth="1"/>
    <col min="11788" max="11788" width="5.42578125" style="153" customWidth="1"/>
    <col min="11789" max="11789" width="4.42578125" style="153" customWidth="1"/>
    <col min="11790" max="11790" width="13.42578125" style="153" bestFit="1" customWidth="1"/>
    <col min="11791" max="11791" width="11.85546875" style="153" bestFit="1" customWidth="1"/>
    <col min="11792" max="11792" width="12.5703125" style="153" customWidth="1"/>
    <col min="11793" max="11793" width="13.7109375" style="153" customWidth="1"/>
    <col min="11794" max="11794" width="13.42578125" style="153" customWidth="1"/>
    <col min="11795" max="11795" width="12.42578125" style="153" customWidth="1"/>
    <col min="11796" max="12032" width="9.140625" style="153"/>
    <col min="12033" max="12033" width="45.140625" style="153" customWidth="1"/>
    <col min="12034" max="12034" width="5.5703125" style="153" customWidth="1"/>
    <col min="12035" max="12035" width="45.7109375" style="153" customWidth="1"/>
    <col min="12036" max="12036" width="10.5703125" style="153" customWidth="1"/>
    <col min="12037" max="12037" width="12" style="153" customWidth="1"/>
    <col min="12038" max="12038" width="47.7109375" style="153" customWidth="1"/>
    <col min="12039" max="12039" width="9.140625" style="153"/>
    <col min="12040" max="12040" width="10.5703125" style="153" customWidth="1"/>
    <col min="12041" max="12041" width="47.85546875" style="153" customWidth="1"/>
    <col min="12042" max="12042" width="10.42578125" style="153" customWidth="1"/>
    <col min="12043" max="12043" width="13.28515625" style="153" customWidth="1"/>
    <col min="12044" max="12044" width="5.42578125" style="153" customWidth="1"/>
    <col min="12045" max="12045" width="4.42578125" style="153" customWidth="1"/>
    <col min="12046" max="12046" width="13.42578125" style="153" bestFit="1" customWidth="1"/>
    <col min="12047" max="12047" width="11.85546875" style="153" bestFit="1" customWidth="1"/>
    <col min="12048" max="12048" width="12.5703125" style="153" customWidth="1"/>
    <col min="12049" max="12049" width="13.7109375" style="153" customWidth="1"/>
    <col min="12050" max="12050" width="13.42578125" style="153" customWidth="1"/>
    <col min="12051" max="12051" width="12.42578125" style="153" customWidth="1"/>
    <col min="12052" max="12288" width="9.140625" style="153"/>
    <col min="12289" max="12289" width="45.140625" style="153" customWidth="1"/>
    <col min="12290" max="12290" width="5.5703125" style="153" customWidth="1"/>
    <col min="12291" max="12291" width="45.7109375" style="153" customWidth="1"/>
    <col min="12292" max="12292" width="10.5703125" style="153" customWidth="1"/>
    <col min="12293" max="12293" width="12" style="153" customWidth="1"/>
    <col min="12294" max="12294" width="47.7109375" style="153" customWidth="1"/>
    <col min="12295" max="12295" width="9.140625" style="153"/>
    <col min="12296" max="12296" width="10.5703125" style="153" customWidth="1"/>
    <col min="12297" max="12297" width="47.85546875" style="153" customWidth="1"/>
    <col min="12298" max="12298" width="10.42578125" style="153" customWidth="1"/>
    <col min="12299" max="12299" width="13.28515625" style="153" customWidth="1"/>
    <col min="12300" max="12300" width="5.42578125" style="153" customWidth="1"/>
    <col min="12301" max="12301" width="4.42578125" style="153" customWidth="1"/>
    <col min="12302" max="12302" width="13.42578125" style="153" bestFit="1" customWidth="1"/>
    <col min="12303" max="12303" width="11.85546875" style="153" bestFit="1" customWidth="1"/>
    <col min="12304" max="12304" width="12.5703125" style="153" customWidth="1"/>
    <col min="12305" max="12305" width="13.7109375" style="153" customWidth="1"/>
    <col min="12306" max="12306" width="13.42578125" style="153" customWidth="1"/>
    <col min="12307" max="12307" width="12.42578125" style="153" customWidth="1"/>
    <col min="12308" max="12544" width="9.140625" style="153"/>
    <col min="12545" max="12545" width="45.140625" style="153" customWidth="1"/>
    <col min="12546" max="12546" width="5.5703125" style="153" customWidth="1"/>
    <col min="12547" max="12547" width="45.7109375" style="153" customWidth="1"/>
    <col min="12548" max="12548" width="10.5703125" style="153" customWidth="1"/>
    <col min="12549" max="12549" width="12" style="153" customWidth="1"/>
    <col min="12550" max="12550" width="47.7109375" style="153" customWidth="1"/>
    <col min="12551" max="12551" width="9.140625" style="153"/>
    <col min="12552" max="12552" width="10.5703125" style="153" customWidth="1"/>
    <col min="12553" max="12553" width="47.85546875" style="153" customWidth="1"/>
    <col min="12554" max="12554" width="10.42578125" style="153" customWidth="1"/>
    <col min="12555" max="12555" width="13.28515625" style="153" customWidth="1"/>
    <col min="12556" max="12556" width="5.42578125" style="153" customWidth="1"/>
    <col min="12557" max="12557" width="4.42578125" style="153" customWidth="1"/>
    <col min="12558" max="12558" width="13.42578125" style="153" bestFit="1" customWidth="1"/>
    <col min="12559" max="12559" width="11.85546875" style="153" bestFit="1" customWidth="1"/>
    <col min="12560" max="12560" width="12.5703125" style="153" customWidth="1"/>
    <col min="12561" max="12561" width="13.7109375" style="153" customWidth="1"/>
    <col min="12562" max="12562" width="13.42578125" style="153" customWidth="1"/>
    <col min="12563" max="12563" width="12.42578125" style="153" customWidth="1"/>
    <col min="12564" max="12800" width="9.140625" style="153"/>
    <col min="12801" max="12801" width="45.140625" style="153" customWidth="1"/>
    <col min="12802" max="12802" width="5.5703125" style="153" customWidth="1"/>
    <col min="12803" max="12803" width="45.7109375" style="153" customWidth="1"/>
    <col min="12804" max="12804" width="10.5703125" style="153" customWidth="1"/>
    <col min="12805" max="12805" width="12" style="153" customWidth="1"/>
    <col min="12806" max="12806" width="47.7109375" style="153" customWidth="1"/>
    <col min="12807" max="12807" width="9.140625" style="153"/>
    <col min="12808" max="12808" width="10.5703125" style="153" customWidth="1"/>
    <col min="12809" max="12809" width="47.85546875" style="153" customWidth="1"/>
    <col min="12810" max="12810" width="10.42578125" style="153" customWidth="1"/>
    <col min="12811" max="12811" width="13.28515625" style="153" customWidth="1"/>
    <col min="12812" max="12812" width="5.42578125" style="153" customWidth="1"/>
    <col min="12813" max="12813" width="4.42578125" style="153" customWidth="1"/>
    <col min="12814" max="12814" width="13.42578125" style="153" bestFit="1" customWidth="1"/>
    <col min="12815" max="12815" width="11.85546875" style="153" bestFit="1" customWidth="1"/>
    <col min="12816" max="12816" width="12.5703125" style="153" customWidth="1"/>
    <col min="12817" max="12817" width="13.7109375" style="153" customWidth="1"/>
    <col min="12818" max="12818" width="13.42578125" style="153" customWidth="1"/>
    <col min="12819" max="12819" width="12.42578125" style="153" customWidth="1"/>
    <col min="12820" max="13056" width="9.140625" style="153"/>
    <col min="13057" max="13057" width="45.140625" style="153" customWidth="1"/>
    <col min="13058" max="13058" width="5.5703125" style="153" customWidth="1"/>
    <col min="13059" max="13059" width="45.7109375" style="153" customWidth="1"/>
    <col min="13060" max="13060" width="10.5703125" style="153" customWidth="1"/>
    <col min="13061" max="13061" width="12" style="153" customWidth="1"/>
    <col min="13062" max="13062" width="47.7109375" style="153" customWidth="1"/>
    <col min="13063" max="13063" width="9.140625" style="153"/>
    <col min="13064" max="13064" width="10.5703125" style="153" customWidth="1"/>
    <col min="13065" max="13065" width="47.85546875" style="153" customWidth="1"/>
    <col min="13066" max="13066" width="10.42578125" style="153" customWidth="1"/>
    <col min="13067" max="13067" width="13.28515625" style="153" customWidth="1"/>
    <col min="13068" max="13068" width="5.42578125" style="153" customWidth="1"/>
    <col min="13069" max="13069" width="4.42578125" style="153" customWidth="1"/>
    <col min="13070" max="13070" width="13.42578125" style="153" bestFit="1" customWidth="1"/>
    <col min="13071" max="13071" width="11.85546875" style="153" bestFit="1" customWidth="1"/>
    <col min="13072" max="13072" width="12.5703125" style="153" customWidth="1"/>
    <col min="13073" max="13073" width="13.7109375" style="153" customWidth="1"/>
    <col min="13074" max="13074" width="13.42578125" style="153" customWidth="1"/>
    <col min="13075" max="13075" width="12.42578125" style="153" customWidth="1"/>
    <col min="13076" max="13312" width="9.140625" style="153"/>
    <col min="13313" max="13313" width="45.140625" style="153" customWidth="1"/>
    <col min="13314" max="13314" width="5.5703125" style="153" customWidth="1"/>
    <col min="13315" max="13315" width="45.7109375" style="153" customWidth="1"/>
    <col min="13316" max="13316" width="10.5703125" style="153" customWidth="1"/>
    <col min="13317" max="13317" width="12" style="153" customWidth="1"/>
    <col min="13318" max="13318" width="47.7109375" style="153" customWidth="1"/>
    <col min="13319" max="13319" width="9.140625" style="153"/>
    <col min="13320" max="13320" width="10.5703125" style="153" customWidth="1"/>
    <col min="13321" max="13321" width="47.85546875" style="153" customWidth="1"/>
    <col min="13322" max="13322" width="10.42578125" style="153" customWidth="1"/>
    <col min="13323" max="13323" width="13.28515625" style="153" customWidth="1"/>
    <col min="13324" max="13324" width="5.42578125" style="153" customWidth="1"/>
    <col min="13325" max="13325" width="4.42578125" style="153" customWidth="1"/>
    <col min="13326" max="13326" width="13.42578125" style="153" bestFit="1" customWidth="1"/>
    <col min="13327" max="13327" width="11.85546875" style="153" bestFit="1" customWidth="1"/>
    <col min="13328" max="13328" width="12.5703125" style="153" customWidth="1"/>
    <col min="13329" max="13329" width="13.7109375" style="153" customWidth="1"/>
    <col min="13330" max="13330" width="13.42578125" style="153" customWidth="1"/>
    <col min="13331" max="13331" width="12.42578125" style="153" customWidth="1"/>
    <col min="13332" max="13568" width="9.140625" style="153"/>
    <col min="13569" max="13569" width="45.140625" style="153" customWidth="1"/>
    <col min="13570" max="13570" width="5.5703125" style="153" customWidth="1"/>
    <col min="13571" max="13571" width="45.7109375" style="153" customWidth="1"/>
    <col min="13572" max="13572" width="10.5703125" style="153" customWidth="1"/>
    <col min="13573" max="13573" width="12" style="153" customWidth="1"/>
    <col min="13574" max="13574" width="47.7109375" style="153" customWidth="1"/>
    <col min="13575" max="13575" width="9.140625" style="153"/>
    <col min="13576" max="13576" width="10.5703125" style="153" customWidth="1"/>
    <col min="13577" max="13577" width="47.85546875" style="153" customWidth="1"/>
    <col min="13578" max="13578" width="10.42578125" style="153" customWidth="1"/>
    <col min="13579" max="13579" width="13.28515625" style="153" customWidth="1"/>
    <col min="13580" max="13580" width="5.42578125" style="153" customWidth="1"/>
    <col min="13581" max="13581" width="4.42578125" style="153" customWidth="1"/>
    <col min="13582" max="13582" width="13.42578125" style="153" bestFit="1" customWidth="1"/>
    <col min="13583" max="13583" width="11.85546875" style="153" bestFit="1" customWidth="1"/>
    <col min="13584" max="13584" width="12.5703125" style="153" customWidth="1"/>
    <col min="13585" max="13585" width="13.7109375" style="153" customWidth="1"/>
    <col min="13586" max="13586" width="13.42578125" style="153" customWidth="1"/>
    <col min="13587" max="13587" width="12.42578125" style="153" customWidth="1"/>
    <col min="13588" max="13824" width="9.140625" style="153"/>
    <col min="13825" max="13825" width="45.140625" style="153" customWidth="1"/>
    <col min="13826" max="13826" width="5.5703125" style="153" customWidth="1"/>
    <col min="13827" max="13827" width="45.7109375" style="153" customWidth="1"/>
    <col min="13828" max="13828" width="10.5703125" style="153" customWidth="1"/>
    <col min="13829" max="13829" width="12" style="153" customWidth="1"/>
    <col min="13830" max="13830" width="47.7109375" style="153" customWidth="1"/>
    <col min="13831" max="13831" width="9.140625" style="153"/>
    <col min="13832" max="13832" width="10.5703125" style="153" customWidth="1"/>
    <col min="13833" max="13833" width="47.85546875" style="153" customWidth="1"/>
    <col min="13834" max="13834" width="10.42578125" style="153" customWidth="1"/>
    <col min="13835" max="13835" width="13.28515625" style="153" customWidth="1"/>
    <col min="13836" max="13836" width="5.42578125" style="153" customWidth="1"/>
    <col min="13837" max="13837" width="4.42578125" style="153" customWidth="1"/>
    <col min="13838" max="13838" width="13.42578125" style="153" bestFit="1" customWidth="1"/>
    <col min="13839" max="13839" width="11.85546875" style="153" bestFit="1" customWidth="1"/>
    <col min="13840" max="13840" width="12.5703125" style="153" customWidth="1"/>
    <col min="13841" max="13841" width="13.7109375" style="153" customWidth="1"/>
    <col min="13842" max="13842" width="13.42578125" style="153" customWidth="1"/>
    <col min="13843" max="13843" width="12.42578125" style="153" customWidth="1"/>
    <col min="13844" max="14080" width="9.140625" style="153"/>
    <col min="14081" max="14081" width="45.140625" style="153" customWidth="1"/>
    <col min="14082" max="14082" width="5.5703125" style="153" customWidth="1"/>
    <col min="14083" max="14083" width="45.7109375" style="153" customWidth="1"/>
    <col min="14084" max="14084" width="10.5703125" style="153" customWidth="1"/>
    <col min="14085" max="14085" width="12" style="153" customWidth="1"/>
    <col min="14086" max="14086" width="47.7109375" style="153" customWidth="1"/>
    <col min="14087" max="14087" width="9.140625" style="153"/>
    <col min="14088" max="14088" width="10.5703125" style="153" customWidth="1"/>
    <col min="14089" max="14089" width="47.85546875" style="153" customWidth="1"/>
    <col min="14090" max="14090" width="10.42578125" style="153" customWidth="1"/>
    <col min="14091" max="14091" width="13.28515625" style="153" customWidth="1"/>
    <col min="14092" max="14092" width="5.42578125" style="153" customWidth="1"/>
    <col min="14093" max="14093" width="4.42578125" style="153" customWidth="1"/>
    <col min="14094" max="14094" width="13.42578125" style="153" bestFit="1" customWidth="1"/>
    <col min="14095" max="14095" width="11.85546875" style="153" bestFit="1" customWidth="1"/>
    <col min="14096" max="14096" width="12.5703125" style="153" customWidth="1"/>
    <col min="14097" max="14097" width="13.7109375" style="153" customWidth="1"/>
    <col min="14098" max="14098" width="13.42578125" style="153" customWidth="1"/>
    <col min="14099" max="14099" width="12.42578125" style="153" customWidth="1"/>
    <col min="14100" max="14336" width="9.140625" style="153"/>
    <col min="14337" max="14337" width="45.140625" style="153" customWidth="1"/>
    <col min="14338" max="14338" width="5.5703125" style="153" customWidth="1"/>
    <col min="14339" max="14339" width="45.7109375" style="153" customWidth="1"/>
    <col min="14340" max="14340" width="10.5703125" style="153" customWidth="1"/>
    <col min="14341" max="14341" width="12" style="153" customWidth="1"/>
    <col min="14342" max="14342" width="47.7109375" style="153" customWidth="1"/>
    <col min="14343" max="14343" width="9.140625" style="153"/>
    <col min="14344" max="14344" width="10.5703125" style="153" customWidth="1"/>
    <col min="14345" max="14345" width="47.85546875" style="153" customWidth="1"/>
    <col min="14346" max="14346" width="10.42578125" style="153" customWidth="1"/>
    <col min="14347" max="14347" width="13.28515625" style="153" customWidth="1"/>
    <col min="14348" max="14348" width="5.42578125" style="153" customWidth="1"/>
    <col min="14349" max="14349" width="4.42578125" style="153" customWidth="1"/>
    <col min="14350" max="14350" width="13.42578125" style="153" bestFit="1" customWidth="1"/>
    <col min="14351" max="14351" width="11.85546875" style="153" bestFit="1" customWidth="1"/>
    <col min="14352" max="14352" width="12.5703125" style="153" customWidth="1"/>
    <col min="14353" max="14353" width="13.7109375" style="153" customWidth="1"/>
    <col min="14354" max="14354" width="13.42578125" style="153" customWidth="1"/>
    <col min="14355" max="14355" width="12.42578125" style="153" customWidth="1"/>
    <col min="14356" max="14592" width="9.140625" style="153"/>
    <col min="14593" max="14593" width="45.140625" style="153" customWidth="1"/>
    <col min="14594" max="14594" width="5.5703125" style="153" customWidth="1"/>
    <col min="14595" max="14595" width="45.7109375" style="153" customWidth="1"/>
    <col min="14596" max="14596" width="10.5703125" style="153" customWidth="1"/>
    <col min="14597" max="14597" width="12" style="153" customWidth="1"/>
    <col min="14598" max="14598" width="47.7109375" style="153" customWidth="1"/>
    <col min="14599" max="14599" width="9.140625" style="153"/>
    <col min="14600" max="14600" width="10.5703125" style="153" customWidth="1"/>
    <col min="14601" max="14601" width="47.85546875" style="153" customWidth="1"/>
    <col min="14602" max="14602" width="10.42578125" style="153" customWidth="1"/>
    <col min="14603" max="14603" width="13.28515625" style="153" customWidth="1"/>
    <col min="14604" max="14604" width="5.42578125" style="153" customWidth="1"/>
    <col min="14605" max="14605" width="4.42578125" style="153" customWidth="1"/>
    <col min="14606" max="14606" width="13.42578125" style="153" bestFit="1" customWidth="1"/>
    <col min="14607" max="14607" width="11.85546875" style="153" bestFit="1" customWidth="1"/>
    <col min="14608" max="14608" width="12.5703125" style="153" customWidth="1"/>
    <col min="14609" max="14609" width="13.7109375" style="153" customWidth="1"/>
    <col min="14610" max="14610" width="13.42578125" style="153" customWidth="1"/>
    <col min="14611" max="14611" width="12.42578125" style="153" customWidth="1"/>
    <col min="14612" max="14848" width="9.140625" style="153"/>
    <col min="14849" max="14849" width="45.140625" style="153" customWidth="1"/>
    <col min="14850" max="14850" width="5.5703125" style="153" customWidth="1"/>
    <col min="14851" max="14851" width="45.7109375" style="153" customWidth="1"/>
    <col min="14852" max="14852" width="10.5703125" style="153" customWidth="1"/>
    <col min="14853" max="14853" width="12" style="153" customWidth="1"/>
    <col min="14854" max="14854" width="47.7109375" style="153" customWidth="1"/>
    <col min="14855" max="14855" width="9.140625" style="153"/>
    <col min="14856" max="14856" width="10.5703125" style="153" customWidth="1"/>
    <col min="14857" max="14857" width="47.85546875" style="153" customWidth="1"/>
    <col min="14858" max="14858" width="10.42578125" style="153" customWidth="1"/>
    <col min="14859" max="14859" width="13.28515625" style="153" customWidth="1"/>
    <col min="14860" max="14860" width="5.42578125" style="153" customWidth="1"/>
    <col min="14861" max="14861" width="4.42578125" style="153" customWidth="1"/>
    <col min="14862" max="14862" width="13.42578125" style="153" bestFit="1" customWidth="1"/>
    <col min="14863" max="14863" width="11.85546875" style="153" bestFit="1" customWidth="1"/>
    <col min="14864" max="14864" width="12.5703125" style="153" customWidth="1"/>
    <col min="14865" max="14865" width="13.7109375" style="153" customWidth="1"/>
    <col min="14866" max="14866" width="13.42578125" style="153" customWidth="1"/>
    <col min="14867" max="14867" width="12.42578125" style="153" customWidth="1"/>
    <col min="14868" max="15104" width="9.140625" style="153"/>
    <col min="15105" max="15105" width="45.140625" style="153" customWidth="1"/>
    <col min="15106" max="15106" width="5.5703125" style="153" customWidth="1"/>
    <col min="15107" max="15107" width="45.7109375" style="153" customWidth="1"/>
    <col min="15108" max="15108" width="10.5703125" style="153" customWidth="1"/>
    <col min="15109" max="15109" width="12" style="153" customWidth="1"/>
    <col min="15110" max="15110" width="47.7109375" style="153" customWidth="1"/>
    <col min="15111" max="15111" width="9.140625" style="153"/>
    <col min="15112" max="15112" width="10.5703125" style="153" customWidth="1"/>
    <col min="15113" max="15113" width="47.85546875" style="153" customWidth="1"/>
    <col min="15114" max="15114" width="10.42578125" style="153" customWidth="1"/>
    <col min="15115" max="15115" width="13.28515625" style="153" customWidth="1"/>
    <col min="15116" max="15116" width="5.42578125" style="153" customWidth="1"/>
    <col min="15117" max="15117" width="4.42578125" style="153" customWidth="1"/>
    <col min="15118" max="15118" width="13.42578125" style="153" bestFit="1" customWidth="1"/>
    <col min="15119" max="15119" width="11.85546875" style="153" bestFit="1" customWidth="1"/>
    <col min="15120" max="15120" width="12.5703125" style="153" customWidth="1"/>
    <col min="15121" max="15121" width="13.7109375" style="153" customWidth="1"/>
    <col min="15122" max="15122" width="13.42578125" style="153" customWidth="1"/>
    <col min="15123" max="15123" width="12.42578125" style="153" customWidth="1"/>
    <col min="15124" max="15360" width="9.140625" style="153"/>
    <col min="15361" max="15361" width="45.140625" style="153" customWidth="1"/>
    <col min="15362" max="15362" width="5.5703125" style="153" customWidth="1"/>
    <col min="15363" max="15363" width="45.7109375" style="153" customWidth="1"/>
    <col min="15364" max="15364" width="10.5703125" style="153" customWidth="1"/>
    <col min="15365" max="15365" width="12" style="153" customWidth="1"/>
    <col min="15366" max="15366" width="47.7109375" style="153" customWidth="1"/>
    <col min="15367" max="15367" width="9.140625" style="153"/>
    <col min="15368" max="15368" width="10.5703125" style="153" customWidth="1"/>
    <col min="15369" max="15369" width="47.85546875" style="153" customWidth="1"/>
    <col min="15370" max="15370" width="10.42578125" style="153" customWidth="1"/>
    <col min="15371" max="15371" width="13.28515625" style="153" customWidth="1"/>
    <col min="15372" max="15372" width="5.42578125" style="153" customWidth="1"/>
    <col min="15373" max="15373" width="4.42578125" style="153" customWidth="1"/>
    <col min="15374" max="15374" width="13.42578125" style="153" bestFit="1" customWidth="1"/>
    <col min="15375" max="15375" width="11.85546875" style="153" bestFit="1" customWidth="1"/>
    <col min="15376" max="15376" width="12.5703125" style="153" customWidth="1"/>
    <col min="15377" max="15377" width="13.7109375" style="153" customWidth="1"/>
    <col min="15378" max="15378" width="13.42578125" style="153" customWidth="1"/>
    <col min="15379" max="15379" width="12.42578125" style="153" customWidth="1"/>
    <col min="15380" max="15616" width="9.140625" style="153"/>
    <col min="15617" max="15617" width="45.140625" style="153" customWidth="1"/>
    <col min="15618" max="15618" width="5.5703125" style="153" customWidth="1"/>
    <col min="15619" max="15619" width="45.7109375" style="153" customWidth="1"/>
    <col min="15620" max="15620" width="10.5703125" style="153" customWidth="1"/>
    <col min="15621" max="15621" width="12" style="153" customWidth="1"/>
    <col min="15622" max="15622" width="47.7109375" style="153" customWidth="1"/>
    <col min="15623" max="15623" width="9.140625" style="153"/>
    <col min="15624" max="15624" width="10.5703125" style="153" customWidth="1"/>
    <col min="15625" max="15625" width="47.85546875" style="153" customWidth="1"/>
    <col min="15626" max="15626" width="10.42578125" style="153" customWidth="1"/>
    <col min="15627" max="15627" width="13.28515625" style="153" customWidth="1"/>
    <col min="15628" max="15628" width="5.42578125" style="153" customWidth="1"/>
    <col min="15629" max="15629" width="4.42578125" style="153" customWidth="1"/>
    <col min="15630" max="15630" width="13.42578125" style="153" bestFit="1" customWidth="1"/>
    <col min="15631" max="15631" width="11.85546875" style="153" bestFit="1" customWidth="1"/>
    <col min="15632" max="15632" width="12.5703125" style="153" customWidth="1"/>
    <col min="15633" max="15633" width="13.7109375" style="153" customWidth="1"/>
    <col min="15634" max="15634" width="13.42578125" style="153" customWidth="1"/>
    <col min="15635" max="15635" width="12.42578125" style="153" customWidth="1"/>
    <col min="15636" max="15872" width="9.140625" style="153"/>
    <col min="15873" max="15873" width="45.140625" style="153" customWidth="1"/>
    <col min="15874" max="15874" width="5.5703125" style="153" customWidth="1"/>
    <col min="15875" max="15875" width="45.7109375" style="153" customWidth="1"/>
    <col min="15876" max="15876" width="10.5703125" style="153" customWidth="1"/>
    <col min="15877" max="15877" width="12" style="153" customWidth="1"/>
    <col min="15878" max="15878" width="47.7109375" style="153" customWidth="1"/>
    <col min="15879" max="15879" width="9.140625" style="153"/>
    <col min="15880" max="15880" width="10.5703125" style="153" customWidth="1"/>
    <col min="15881" max="15881" width="47.85546875" style="153" customWidth="1"/>
    <col min="15882" max="15882" width="10.42578125" style="153" customWidth="1"/>
    <col min="15883" max="15883" width="13.28515625" style="153" customWidth="1"/>
    <col min="15884" max="15884" width="5.42578125" style="153" customWidth="1"/>
    <col min="15885" max="15885" width="4.42578125" style="153" customWidth="1"/>
    <col min="15886" max="15886" width="13.42578125" style="153" bestFit="1" customWidth="1"/>
    <col min="15887" max="15887" width="11.85546875" style="153" bestFit="1" customWidth="1"/>
    <col min="15888" max="15888" width="12.5703125" style="153" customWidth="1"/>
    <col min="15889" max="15889" width="13.7109375" style="153" customWidth="1"/>
    <col min="15890" max="15890" width="13.42578125" style="153" customWidth="1"/>
    <col min="15891" max="15891" width="12.42578125" style="153" customWidth="1"/>
    <col min="15892" max="16128" width="9.140625" style="153"/>
    <col min="16129" max="16129" width="45.140625" style="153" customWidth="1"/>
    <col min="16130" max="16130" width="5.5703125" style="153" customWidth="1"/>
    <col min="16131" max="16131" width="45.7109375" style="153" customWidth="1"/>
    <col min="16132" max="16132" width="10.5703125" style="153" customWidth="1"/>
    <col min="16133" max="16133" width="12" style="153" customWidth="1"/>
    <col min="16134" max="16134" width="47.7109375" style="153" customWidth="1"/>
    <col min="16135" max="16135" width="9.140625" style="153"/>
    <col min="16136" max="16136" width="10.5703125" style="153" customWidth="1"/>
    <col min="16137" max="16137" width="47.85546875" style="153" customWidth="1"/>
    <col min="16138" max="16138" width="10.42578125" style="153" customWidth="1"/>
    <col min="16139" max="16139" width="13.28515625" style="153" customWidth="1"/>
    <col min="16140" max="16140" width="5.42578125" style="153" customWidth="1"/>
    <col min="16141" max="16141" width="4.42578125" style="153" customWidth="1"/>
    <col min="16142" max="16142" width="13.42578125" style="153" bestFit="1" customWidth="1"/>
    <col min="16143" max="16143" width="11.85546875" style="153" bestFit="1" customWidth="1"/>
    <col min="16144" max="16144" width="12.5703125" style="153" customWidth="1"/>
    <col min="16145" max="16145" width="13.7109375" style="153" customWidth="1"/>
    <col min="16146" max="16146" width="13.42578125" style="153" customWidth="1"/>
    <col min="16147" max="16147" width="12.42578125" style="153" customWidth="1"/>
    <col min="16148" max="16384" width="9.140625" style="153"/>
  </cols>
  <sheetData>
    <row r="1" spans="1:19">
      <c r="A1" s="1100" t="s">
        <v>212</v>
      </c>
      <c r="B1" s="1101"/>
      <c r="C1" s="1102"/>
      <c r="D1" s="1102"/>
      <c r="E1" s="1102"/>
      <c r="F1" s="1102"/>
      <c r="G1" s="1102"/>
      <c r="H1" s="1102"/>
      <c r="I1" s="1102"/>
      <c r="J1" s="1102"/>
      <c r="K1" s="1102"/>
      <c r="L1" s="1102"/>
      <c r="M1" s="1102"/>
      <c r="N1" s="1102"/>
      <c r="O1" s="1102"/>
      <c r="P1" s="1102"/>
    </row>
    <row r="2" spans="1:19">
      <c r="E2" s="147" t="s">
        <v>993</v>
      </c>
    </row>
    <row r="3" spans="1:19">
      <c r="A3" s="1103" t="s">
        <v>209</v>
      </c>
      <c r="B3" s="1103" t="s">
        <v>208</v>
      </c>
      <c r="C3" s="1104" t="s">
        <v>207</v>
      </c>
      <c r="D3" s="1105"/>
      <c r="E3" s="1105"/>
      <c r="F3" s="1105"/>
      <c r="G3" s="1105"/>
      <c r="H3" s="1105"/>
      <c r="I3" s="1105"/>
      <c r="J3" s="1105"/>
      <c r="K3" s="1106"/>
      <c r="L3" s="1103" t="s">
        <v>206</v>
      </c>
      <c r="M3" s="1103"/>
      <c r="N3" s="1104" t="s">
        <v>205</v>
      </c>
      <c r="O3" s="1105"/>
      <c r="P3" s="1105"/>
      <c r="Q3" s="1105"/>
      <c r="R3" s="1105"/>
      <c r="S3" s="1106"/>
    </row>
    <row r="4" spans="1:19" ht="34.5" customHeight="1">
      <c r="A4" s="1103"/>
      <c r="B4" s="1103"/>
      <c r="C4" s="1107" t="s">
        <v>204</v>
      </c>
      <c r="D4" s="1107"/>
      <c r="E4" s="1107"/>
      <c r="F4" s="1107" t="s">
        <v>203</v>
      </c>
      <c r="G4" s="1107"/>
      <c r="H4" s="1107"/>
      <c r="I4" s="1107" t="s">
        <v>202</v>
      </c>
      <c r="J4" s="1107"/>
      <c r="K4" s="1107"/>
      <c r="L4" s="1103"/>
      <c r="M4" s="1103"/>
      <c r="N4" s="1104" t="s">
        <v>201</v>
      </c>
      <c r="O4" s="1106"/>
      <c r="P4" s="1096" t="s">
        <v>215</v>
      </c>
      <c r="Q4" s="1096" t="s">
        <v>216</v>
      </c>
      <c r="R4" s="1098" t="s">
        <v>198</v>
      </c>
      <c r="S4" s="1099"/>
    </row>
    <row r="5" spans="1:19" ht="137.25" customHeight="1">
      <c r="A5" s="1103"/>
      <c r="B5" s="1103"/>
      <c r="C5" s="156" t="s">
        <v>197</v>
      </c>
      <c r="D5" s="156" t="s">
        <v>195</v>
      </c>
      <c r="E5" s="156" t="s">
        <v>194</v>
      </c>
      <c r="F5" s="156" t="s">
        <v>197</v>
      </c>
      <c r="G5" s="156" t="s">
        <v>195</v>
      </c>
      <c r="H5" s="156" t="s">
        <v>194</v>
      </c>
      <c r="I5" s="156" t="s">
        <v>197</v>
      </c>
      <c r="J5" s="156" t="s">
        <v>195</v>
      </c>
      <c r="K5" s="156" t="s">
        <v>194</v>
      </c>
      <c r="L5" s="157" t="s">
        <v>193</v>
      </c>
      <c r="M5" s="157" t="s">
        <v>192</v>
      </c>
      <c r="N5" s="157" t="s">
        <v>217</v>
      </c>
      <c r="O5" s="157" t="s">
        <v>218</v>
      </c>
      <c r="P5" s="1097"/>
      <c r="Q5" s="1097"/>
      <c r="R5" s="157">
        <v>2018</v>
      </c>
      <c r="S5" s="157">
        <v>2019</v>
      </c>
    </row>
    <row r="6" spans="1:19" s="161" customFormat="1" ht="35.25" customHeight="1">
      <c r="A6" s="158">
        <v>1</v>
      </c>
      <c r="B6" s="159">
        <v>2</v>
      </c>
      <c r="C6" s="159">
        <v>3</v>
      </c>
      <c r="D6" s="159">
        <v>4</v>
      </c>
      <c r="E6" s="159">
        <v>5</v>
      </c>
      <c r="F6" s="159">
        <v>6</v>
      </c>
      <c r="G6" s="159">
        <v>7</v>
      </c>
      <c r="H6" s="159">
        <v>8</v>
      </c>
      <c r="I6" s="159">
        <v>9</v>
      </c>
      <c r="J6" s="159">
        <v>10</v>
      </c>
      <c r="K6" s="159">
        <v>11</v>
      </c>
      <c r="L6" s="160">
        <v>12</v>
      </c>
      <c r="M6" s="160">
        <v>13</v>
      </c>
      <c r="N6" s="159">
        <v>14</v>
      </c>
      <c r="O6" s="159">
        <v>15</v>
      </c>
      <c r="P6" s="159">
        <v>16</v>
      </c>
      <c r="Q6" s="159">
        <v>17</v>
      </c>
      <c r="R6" s="159">
        <v>18</v>
      </c>
      <c r="S6" s="159">
        <v>19</v>
      </c>
    </row>
    <row r="7" spans="1:19" ht="94.5">
      <c r="A7" s="162" t="s">
        <v>189</v>
      </c>
      <c r="B7" s="163" t="s">
        <v>188</v>
      </c>
      <c r="C7" s="164" t="s">
        <v>5</v>
      </c>
      <c r="D7" s="163" t="s">
        <v>5</v>
      </c>
      <c r="E7" s="163" t="s">
        <v>5</v>
      </c>
      <c r="F7" s="164" t="s">
        <v>5</v>
      </c>
      <c r="G7" s="163" t="s">
        <v>5</v>
      </c>
      <c r="H7" s="163" t="s">
        <v>5</v>
      </c>
      <c r="I7" s="163"/>
      <c r="J7" s="163"/>
      <c r="K7" s="163"/>
      <c r="L7" s="165" t="s">
        <v>5</v>
      </c>
      <c r="M7" s="165" t="s">
        <v>5</v>
      </c>
      <c r="N7" s="166">
        <f t="shared" ref="N7:S7" si="0">N8+N23+N28+N40+N49</f>
        <v>0</v>
      </c>
      <c r="O7" s="166">
        <f t="shared" si="0"/>
        <v>0</v>
      </c>
      <c r="P7" s="166">
        <f t="shared" si="0"/>
        <v>0</v>
      </c>
      <c r="Q7" s="166">
        <f t="shared" si="0"/>
        <v>23409.5</v>
      </c>
      <c r="R7" s="166">
        <f t="shared" si="0"/>
        <v>22845.199999999997</v>
      </c>
      <c r="S7" s="166">
        <f t="shared" si="0"/>
        <v>22845.199999999997</v>
      </c>
    </row>
    <row r="8" spans="1:19" ht="110.25">
      <c r="A8" s="167" t="s">
        <v>187</v>
      </c>
      <c r="B8" s="168" t="s">
        <v>186</v>
      </c>
      <c r="C8" s="169" t="s">
        <v>5</v>
      </c>
      <c r="D8" s="170" t="s">
        <v>5</v>
      </c>
      <c r="E8" s="170" t="s">
        <v>5</v>
      </c>
      <c r="F8" s="169" t="s">
        <v>5</v>
      </c>
      <c r="G8" s="170" t="s">
        <v>5</v>
      </c>
      <c r="H8" s="170" t="s">
        <v>5</v>
      </c>
      <c r="I8" s="170"/>
      <c r="J8" s="170"/>
      <c r="K8" s="170"/>
      <c r="L8" s="171" t="s">
        <v>5</v>
      </c>
      <c r="M8" s="172" t="s">
        <v>5</v>
      </c>
      <c r="N8" s="166">
        <f>SUM(N9:N24)</f>
        <v>0</v>
      </c>
      <c r="O8" s="166">
        <f>SUM(O9:O24)</f>
        <v>0</v>
      </c>
      <c r="P8" s="166">
        <f>SUM(P9:P24)</f>
        <v>0</v>
      </c>
      <c r="Q8" s="88">
        <f>SUM(Q9:Q21)</f>
        <v>23209.5</v>
      </c>
      <c r="R8" s="88">
        <f>SUM(R9:R21)</f>
        <v>22645.199999999997</v>
      </c>
      <c r="S8" s="88">
        <f>SUM(S9:S21)</f>
        <v>22645.199999999997</v>
      </c>
    </row>
    <row r="9" spans="1:19" ht="18" customHeight="1">
      <c r="A9" s="167" t="s">
        <v>4</v>
      </c>
      <c r="B9" s="173">
        <v>1002</v>
      </c>
      <c r="C9" s="174"/>
      <c r="D9" s="174"/>
      <c r="E9" s="174"/>
      <c r="F9" s="175"/>
      <c r="G9" s="174"/>
      <c r="H9" s="174"/>
      <c r="I9" s="176"/>
      <c r="J9" s="177"/>
      <c r="K9" s="177"/>
      <c r="L9" s="178"/>
      <c r="M9" s="179"/>
      <c r="N9" s="89"/>
      <c r="O9" s="180"/>
      <c r="P9" s="180"/>
      <c r="Q9" s="90"/>
      <c r="R9" s="90"/>
      <c r="S9" s="90"/>
    </row>
    <row r="10" spans="1:19" ht="370.5" customHeight="1">
      <c r="A10" s="181" t="s">
        <v>994</v>
      </c>
      <c r="B10" s="173"/>
      <c r="C10" s="174" t="s">
        <v>995</v>
      </c>
      <c r="D10" s="174" t="s">
        <v>996</v>
      </c>
      <c r="E10" s="174" t="s">
        <v>997</v>
      </c>
      <c r="F10" s="175" t="s">
        <v>998</v>
      </c>
      <c r="G10" s="174" t="s">
        <v>999</v>
      </c>
      <c r="H10" s="174" t="s">
        <v>1000</v>
      </c>
      <c r="I10" s="176" t="s">
        <v>1001</v>
      </c>
      <c r="J10" s="177" t="s">
        <v>1002</v>
      </c>
      <c r="K10" s="177" t="s">
        <v>1003</v>
      </c>
      <c r="L10" s="178" t="s">
        <v>1004</v>
      </c>
      <c r="M10" s="179" t="s">
        <v>1005</v>
      </c>
      <c r="N10" s="89"/>
      <c r="O10" s="180"/>
      <c r="P10" s="180"/>
      <c r="Q10" s="90">
        <v>5210.3999999999996</v>
      </c>
      <c r="R10" s="90">
        <v>5108.3</v>
      </c>
      <c r="S10" s="90">
        <v>5108.3</v>
      </c>
    </row>
    <row r="11" spans="1:19" ht="342" customHeight="1">
      <c r="A11" s="181"/>
      <c r="B11" s="173"/>
      <c r="C11" s="174"/>
      <c r="D11" s="174"/>
      <c r="E11" s="174"/>
      <c r="F11" s="182" t="s">
        <v>1006</v>
      </c>
      <c r="G11" s="174" t="s">
        <v>1007</v>
      </c>
      <c r="H11" s="183" t="s">
        <v>1008</v>
      </c>
      <c r="I11" s="176"/>
      <c r="J11" s="177"/>
      <c r="K11" s="177"/>
      <c r="L11" s="178"/>
      <c r="M11" s="179"/>
      <c r="N11" s="89"/>
      <c r="O11" s="180"/>
      <c r="P11" s="180"/>
      <c r="Q11" s="90"/>
      <c r="R11" s="90"/>
      <c r="S11" s="90"/>
    </row>
    <row r="12" spans="1:19" ht="401.25" customHeight="1">
      <c r="A12" s="181"/>
      <c r="B12" s="173"/>
      <c r="C12" s="174" t="s">
        <v>995</v>
      </c>
      <c r="D12" s="174" t="s">
        <v>996</v>
      </c>
      <c r="E12" s="174" t="s">
        <v>997</v>
      </c>
      <c r="F12" s="184" t="s">
        <v>1010</v>
      </c>
      <c r="G12" s="184" t="s">
        <v>1011</v>
      </c>
      <c r="H12" s="185" t="s">
        <v>1012</v>
      </c>
      <c r="I12" s="176" t="s">
        <v>1013</v>
      </c>
      <c r="J12" s="177" t="s">
        <v>1014</v>
      </c>
      <c r="K12" s="177" t="s">
        <v>1015</v>
      </c>
      <c r="L12" s="178" t="s">
        <v>1016</v>
      </c>
      <c r="M12" s="179" t="s">
        <v>1017</v>
      </c>
      <c r="N12" s="186"/>
      <c r="O12" s="180"/>
      <c r="P12" s="180"/>
      <c r="Q12" s="90">
        <v>13388.5</v>
      </c>
      <c r="R12" s="90">
        <v>13388.5</v>
      </c>
      <c r="S12" s="90">
        <v>13388.5</v>
      </c>
    </row>
    <row r="13" spans="1:19" ht="369.75" customHeight="1">
      <c r="A13" s="181"/>
      <c r="B13" s="173"/>
      <c r="C13" s="174"/>
      <c r="D13" s="174"/>
      <c r="E13" s="174"/>
      <c r="F13" s="184" t="s">
        <v>1018</v>
      </c>
      <c r="G13" s="184" t="s">
        <v>1019</v>
      </c>
      <c r="H13" s="185" t="s">
        <v>1020</v>
      </c>
      <c r="I13" s="176" t="s">
        <v>1021</v>
      </c>
      <c r="J13" s="177" t="s">
        <v>1022</v>
      </c>
      <c r="K13" s="177" t="s">
        <v>1023</v>
      </c>
      <c r="L13" s="178"/>
      <c r="M13" s="179"/>
      <c r="N13" s="186"/>
      <c r="O13" s="180"/>
      <c r="P13" s="180"/>
      <c r="Q13" s="90"/>
      <c r="R13" s="90"/>
      <c r="S13" s="90"/>
    </row>
    <row r="14" spans="1:19" ht="157.5">
      <c r="A14" s="181"/>
      <c r="B14" s="173"/>
      <c r="C14" s="174"/>
      <c r="D14" s="174"/>
      <c r="E14" s="174"/>
      <c r="F14" s="184"/>
      <c r="G14" s="184"/>
      <c r="H14" s="185"/>
      <c r="I14" s="176" t="s">
        <v>1024</v>
      </c>
      <c r="J14" s="177" t="s">
        <v>1025</v>
      </c>
      <c r="K14" s="177" t="s">
        <v>1026</v>
      </c>
      <c r="L14" s="178" t="s">
        <v>1016</v>
      </c>
      <c r="M14" s="179" t="s">
        <v>1009</v>
      </c>
      <c r="N14" s="186"/>
      <c r="O14" s="180"/>
      <c r="P14" s="180"/>
      <c r="Q14" s="90">
        <v>158.1</v>
      </c>
      <c r="R14" s="90">
        <v>0</v>
      </c>
      <c r="S14" s="90">
        <v>0</v>
      </c>
    </row>
    <row r="15" spans="1:19" ht="257.25" customHeight="1">
      <c r="A15" s="181"/>
      <c r="B15" s="173"/>
      <c r="C15" s="184" t="s">
        <v>1027</v>
      </c>
      <c r="D15" s="184" t="s">
        <v>996</v>
      </c>
      <c r="E15" s="184" t="s">
        <v>1028</v>
      </c>
      <c r="F15" s="184" t="s">
        <v>1029</v>
      </c>
      <c r="G15" s="184" t="s">
        <v>1030</v>
      </c>
      <c r="H15" s="184" t="s">
        <v>1031</v>
      </c>
      <c r="I15" s="184" t="s">
        <v>1032</v>
      </c>
      <c r="J15" s="184" t="s">
        <v>1033</v>
      </c>
      <c r="K15" s="184" t="s">
        <v>1034</v>
      </c>
      <c r="L15" s="178" t="s">
        <v>1016</v>
      </c>
      <c r="M15" s="179" t="s">
        <v>1035</v>
      </c>
      <c r="N15" s="186"/>
      <c r="O15" s="180"/>
      <c r="P15" s="180"/>
      <c r="Q15" s="90">
        <v>3151.7</v>
      </c>
      <c r="R15" s="90">
        <v>3109.6</v>
      </c>
      <c r="S15" s="90">
        <v>3109.6</v>
      </c>
    </row>
    <row r="16" spans="1:19" ht="369" customHeight="1">
      <c r="A16" s="181"/>
      <c r="B16" s="173"/>
      <c r="C16" s="184"/>
      <c r="D16" s="184"/>
      <c r="E16" s="184"/>
      <c r="F16" s="184" t="s">
        <v>1036</v>
      </c>
      <c r="G16" s="187" t="s">
        <v>1037</v>
      </c>
      <c r="H16" s="184" t="s">
        <v>1038</v>
      </c>
      <c r="I16" s="184"/>
      <c r="J16" s="184"/>
      <c r="K16" s="184"/>
      <c r="L16" s="178"/>
      <c r="M16" s="179"/>
      <c r="N16" s="186"/>
      <c r="O16" s="180"/>
      <c r="P16" s="180"/>
      <c r="Q16" s="90"/>
      <c r="R16" s="90"/>
      <c r="S16" s="90"/>
    </row>
    <row r="17" spans="1:19" ht="111" customHeight="1">
      <c r="A17" s="181"/>
      <c r="B17" s="173"/>
      <c r="C17" s="184" t="s">
        <v>1039</v>
      </c>
      <c r="D17" s="184" t="s">
        <v>1040</v>
      </c>
      <c r="E17" s="184" t="s">
        <v>1041</v>
      </c>
      <c r="F17" s="184" t="s">
        <v>1042</v>
      </c>
      <c r="G17" s="187" t="s">
        <v>1043</v>
      </c>
      <c r="H17" s="187"/>
      <c r="I17" s="184"/>
      <c r="J17" s="187"/>
      <c r="K17" s="187"/>
      <c r="L17" s="178" t="s">
        <v>1044</v>
      </c>
      <c r="M17" s="179" t="s">
        <v>1045</v>
      </c>
      <c r="N17" s="186"/>
      <c r="O17" s="180"/>
      <c r="P17" s="180"/>
      <c r="Q17" s="90">
        <v>40</v>
      </c>
      <c r="R17" s="90">
        <v>40</v>
      </c>
      <c r="S17" s="90">
        <v>40</v>
      </c>
    </row>
    <row r="18" spans="1:19" ht="78.75">
      <c r="A18" s="181"/>
      <c r="B18" s="173"/>
      <c r="C18" s="187"/>
      <c r="D18" s="187"/>
      <c r="E18" s="187"/>
      <c r="F18" s="187"/>
      <c r="G18" s="187"/>
      <c r="H18" s="187"/>
      <c r="I18" s="184" t="s">
        <v>1046</v>
      </c>
      <c r="J18" s="187" t="s">
        <v>1047</v>
      </c>
      <c r="K18" s="184" t="s">
        <v>1048</v>
      </c>
      <c r="L18" s="178" t="s">
        <v>1044</v>
      </c>
      <c r="M18" s="179" t="s">
        <v>1049</v>
      </c>
      <c r="N18" s="186"/>
      <c r="O18" s="180"/>
      <c r="P18" s="180"/>
      <c r="Q18" s="90">
        <v>714.3</v>
      </c>
      <c r="R18" s="90">
        <v>452.3</v>
      </c>
      <c r="S18" s="90">
        <v>452.3</v>
      </c>
    </row>
    <row r="19" spans="1:19" ht="147" customHeight="1">
      <c r="A19" s="181"/>
      <c r="B19" s="173"/>
      <c r="C19" s="187"/>
      <c r="D19" s="187"/>
      <c r="E19" s="187"/>
      <c r="F19" s="187"/>
      <c r="G19" s="187"/>
      <c r="H19" s="187"/>
      <c r="I19" s="184" t="s">
        <v>1050</v>
      </c>
      <c r="J19" s="184" t="s">
        <v>1051</v>
      </c>
      <c r="K19" s="184" t="s">
        <v>1052</v>
      </c>
      <c r="L19" s="178" t="s">
        <v>1044</v>
      </c>
      <c r="M19" s="179" t="s">
        <v>1053</v>
      </c>
      <c r="N19" s="186"/>
      <c r="O19" s="180"/>
      <c r="P19" s="180"/>
      <c r="Q19" s="90">
        <v>172.5</v>
      </c>
      <c r="R19" s="90">
        <v>172.5</v>
      </c>
      <c r="S19" s="90">
        <v>172.5</v>
      </c>
    </row>
    <row r="20" spans="1:19" ht="173.25">
      <c r="A20" s="181"/>
      <c r="B20" s="173"/>
      <c r="C20" s="187"/>
      <c r="D20" s="187"/>
      <c r="E20" s="187"/>
      <c r="F20" s="187"/>
      <c r="G20" s="187"/>
      <c r="H20" s="187"/>
      <c r="I20" s="184" t="s">
        <v>1054</v>
      </c>
      <c r="J20" s="184" t="s">
        <v>1055</v>
      </c>
      <c r="K20" s="184" t="s">
        <v>1056</v>
      </c>
      <c r="L20" s="178" t="s">
        <v>1044</v>
      </c>
      <c r="M20" s="179" t="s">
        <v>1057</v>
      </c>
      <c r="N20" s="186"/>
      <c r="O20" s="180"/>
      <c r="P20" s="180"/>
      <c r="Q20" s="90">
        <v>172.5</v>
      </c>
      <c r="R20" s="90">
        <v>172.5</v>
      </c>
      <c r="S20" s="90">
        <v>172.5</v>
      </c>
    </row>
    <row r="21" spans="1:19" ht="173.25">
      <c r="A21" s="181"/>
      <c r="B21" s="173"/>
      <c r="C21" s="187"/>
      <c r="D21" s="187"/>
      <c r="E21" s="187"/>
      <c r="F21" s="187"/>
      <c r="G21" s="187"/>
      <c r="H21" s="187"/>
      <c r="I21" s="184" t="s">
        <v>1058</v>
      </c>
      <c r="J21" s="184" t="s">
        <v>1059</v>
      </c>
      <c r="K21" s="184" t="s">
        <v>1060</v>
      </c>
      <c r="L21" s="178" t="s">
        <v>1044</v>
      </c>
      <c r="M21" s="179" t="s">
        <v>1061</v>
      </c>
      <c r="N21" s="186"/>
      <c r="O21" s="180"/>
      <c r="P21" s="180"/>
      <c r="Q21" s="90">
        <v>201.5</v>
      </c>
      <c r="R21" s="90">
        <v>201.5</v>
      </c>
      <c r="S21" s="90">
        <v>201.5</v>
      </c>
    </row>
    <row r="22" spans="1:19">
      <c r="A22" s="181" t="s">
        <v>9</v>
      </c>
      <c r="B22" s="188"/>
      <c r="C22" s="187"/>
      <c r="D22" s="187"/>
      <c r="E22" s="187"/>
      <c r="F22" s="187"/>
      <c r="G22" s="187"/>
      <c r="H22" s="187"/>
      <c r="I22" s="187"/>
      <c r="J22" s="187"/>
      <c r="K22" s="187"/>
      <c r="L22" s="178"/>
      <c r="M22" s="179"/>
      <c r="N22" s="186"/>
      <c r="O22" s="180"/>
      <c r="P22" s="180"/>
      <c r="Q22" s="90"/>
      <c r="R22" s="90"/>
      <c r="S22" s="90"/>
    </row>
    <row r="23" spans="1:19" ht="126">
      <c r="A23" s="167" t="s">
        <v>67</v>
      </c>
      <c r="B23" s="189" t="s">
        <v>66</v>
      </c>
      <c r="C23" s="169" t="s">
        <v>5</v>
      </c>
      <c r="D23" s="170" t="s">
        <v>5</v>
      </c>
      <c r="E23" s="170" t="s">
        <v>5</v>
      </c>
      <c r="F23" s="169" t="s">
        <v>5</v>
      </c>
      <c r="G23" s="170" t="s">
        <v>5</v>
      </c>
      <c r="H23" s="170" t="s">
        <v>5</v>
      </c>
      <c r="I23" s="170"/>
      <c r="J23" s="170"/>
      <c r="K23" s="170"/>
      <c r="L23" s="171" t="s">
        <v>5</v>
      </c>
      <c r="M23" s="172" t="s">
        <v>5</v>
      </c>
      <c r="N23" s="166">
        <f t="shared" ref="N23:S23" si="1">SUM(N24:N27)</f>
        <v>0</v>
      </c>
      <c r="O23" s="166">
        <f t="shared" si="1"/>
        <v>0</v>
      </c>
      <c r="P23" s="166">
        <f t="shared" si="1"/>
        <v>0</v>
      </c>
      <c r="Q23" s="88">
        <f t="shared" si="1"/>
        <v>200</v>
      </c>
      <c r="R23" s="88">
        <f t="shared" si="1"/>
        <v>200</v>
      </c>
      <c r="S23" s="88">
        <f t="shared" si="1"/>
        <v>200</v>
      </c>
    </row>
    <row r="24" spans="1:19">
      <c r="A24" s="167" t="s">
        <v>4</v>
      </c>
      <c r="B24" s="173">
        <v>1101</v>
      </c>
      <c r="C24" s="187"/>
      <c r="D24" s="187"/>
      <c r="E24" s="187"/>
      <c r="F24" s="187"/>
      <c r="G24" s="187"/>
      <c r="H24" s="187"/>
      <c r="I24" s="190"/>
      <c r="J24" s="190"/>
      <c r="K24" s="190"/>
      <c r="L24" s="178"/>
      <c r="M24" s="179"/>
      <c r="N24" s="186"/>
      <c r="O24" s="180"/>
      <c r="P24" s="180"/>
      <c r="Q24" s="90"/>
      <c r="R24" s="90"/>
      <c r="S24" s="90"/>
    </row>
    <row r="25" spans="1:19" ht="182.25" customHeight="1">
      <c r="A25" s="181" t="s">
        <v>469</v>
      </c>
      <c r="B25" s="173">
        <v>1113</v>
      </c>
      <c r="C25" s="184" t="s">
        <v>470</v>
      </c>
      <c r="D25" s="184" t="s">
        <v>1062</v>
      </c>
      <c r="E25" s="184" t="s">
        <v>472</v>
      </c>
      <c r="F25" s="187"/>
      <c r="G25" s="187"/>
      <c r="H25" s="187"/>
      <c r="I25" s="184" t="s">
        <v>1063</v>
      </c>
      <c r="J25" s="187" t="s">
        <v>1064</v>
      </c>
      <c r="K25" s="184" t="s">
        <v>1065</v>
      </c>
      <c r="L25" s="178" t="s">
        <v>1044</v>
      </c>
      <c r="M25" s="179" t="s">
        <v>1066</v>
      </c>
      <c r="N25" s="186"/>
      <c r="O25" s="180"/>
      <c r="P25" s="180"/>
      <c r="Q25" s="90">
        <v>200</v>
      </c>
      <c r="R25" s="90">
        <v>200</v>
      </c>
      <c r="S25" s="90">
        <v>200</v>
      </c>
    </row>
    <row r="26" spans="1:19">
      <c r="A26" s="181" t="s">
        <v>9</v>
      </c>
      <c r="B26" s="173"/>
      <c r="C26" s="184"/>
      <c r="D26" s="191"/>
      <c r="E26" s="191"/>
      <c r="F26" s="184"/>
      <c r="G26" s="191"/>
      <c r="H26" s="191"/>
      <c r="I26" s="191"/>
      <c r="J26" s="191"/>
      <c r="K26" s="191"/>
      <c r="L26" s="178"/>
      <c r="M26" s="179"/>
      <c r="N26" s="186"/>
      <c r="O26" s="180"/>
      <c r="P26" s="180"/>
      <c r="Q26" s="90"/>
      <c r="R26" s="90"/>
      <c r="S26" s="90"/>
    </row>
    <row r="27" spans="1:19">
      <c r="A27" s="181" t="s">
        <v>9</v>
      </c>
      <c r="B27" s="173"/>
      <c r="C27" s="184"/>
      <c r="D27" s="191"/>
      <c r="E27" s="191"/>
      <c r="F27" s="184"/>
      <c r="G27" s="191"/>
      <c r="H27" s="191"/>
      <c r="I27" s="191"/>
      <c r="J27" s="191"/>
      <c r="K27" s="191"/>
      <c r="L27" s="178"/>
      <c r="M27" s="179"/>
      <c r="N27" s="186"/>
      <c r="O27" s="180"/>
      <c r="P27" s="180"/>
      <c r="Q27" s="90"/>
      <c r="R27" s="90"/>
      <c r="S27" s="90"/>
    </row>
    <row r="28" spans="1:19" ht="141.75">
      <c r="A28" s="167" t="s">
        <v>64</v>
      </c>
      <c r="B28" s="189" t="s">
        <v>63</v>
      </c>
      <c r="C28" s="169" t="s">
        <v>5</v>
      </c>
      <c r="D28" s="170" t="s">
        <v>5</v>
      </c>
      <c r="E28" s="170" t="s">
        <v>5</v>
      </c>
      <c r="F28" s="169" t="s">
        <v>5</v>
      </c>
      <c r="G28" s="170" t="s">
        <v>5</v>
      </c>
      <c r="H28" s="170" t="s">
        <v>5</v>
      </c>
      <c r="I28" s="170"/>
      <c r="J28" s="170"/>
      <c r="K28" s="170"/>
      <c r="L28" s="171" t="s">
        <v>5</v>
      </c>
      <c r="M28" s="172" t="s">
        <v>5</v>
      </c>
      <c r="N28" s="166">
        <f t="shared" ref="N28:S28" si="2">N29+N33+N37</f>
        <v>0</v>
      </c>
      <c r="O28" s="166">
        <f t="shared" si="2"/>
        <v>0</v>
      </c>
      <c r="P28" s="166">
        <f t="shared" si="2"/>
        <v>0</v>
      </c>
      <c r="Q28" s="88">
        <f t="shared" si="2"/>
        <v>0</v>
      </c>
      <c r="R28" s="88">
        <f t="shared" si="2"/>
        <v>0</v>
      </c>
      <c r="S28" s="88">
        <f t="shared" si="2"/>
        <v>0</v>
      </c>
    </row>
    <row r="29" spans="1:19" ht="78.75">
      <c r="A29" s="181" t="s">
        <v>62</v>
      </c>
      <c r="B29" s="192">
        <v>1201</v>
      </c>
      <c r="C29" s="169" t="s">
        <v>5</v>
      </c>
      <c r="D29" s="170" t="s">
        <v>5</v>
      </c>
      <c r="E29" s="170" t="s">
        <v>5</v>
      </c>
      <c r="F29" s="169" t="s">
        <v>5</v>
      </c>
      <c r="G29" s="170" t="s">
        <v>5</v>
      </c>
      <c r="H29" s="170" t="s">
        <v>5</v>
      </c>
      <c r="I29" s="193"/>
      <c r="J29" s="193"/>
      <c r="K29" s="193"/>
      <c r="L29" s="171" t="s">
        <v>5</v>
      </c>
      <c r="M29" s="172" t="s">
        <v>5</v>
      </c>
      <c r="N29" s="166">
        <f t="shared" ref="N29:S29" si="3">SUM(N30:N32)</f>
        <v>0</v>
      </c>
      <c r="O29" s="166">
        <f t="shared" si="3"/>
        <v>0</v>
      </c>
      <c r="P29" s="166">
        <f t="shared" si="3"/>
        <v>0</v>
      </c>
      <c r="Q29" s="88">
        <f t="shared" si="3"/>
        <v>0</v>
      </c>
      <c r="R29" s="88">
        <f t="shared" si="3"/>
        <v>0</v>
      </c>
      <c r="S29" s="88">
        <f t="shared" si="3"/>
        <v>0</v>
      </c>
    </row>
    <row r="30" spans="1:19" ht="16.5" customHeight="1">
      <c r="A30" s="167" t="s">
        <v>4</v>
      </c>
      <c r="B30" s="173">
        <v>1202</v>
      </c>
      <c r="C30" s="194"/>
      <c r="D30" s="194"/>
      <c r="E30" s="194"/>
      <c r="F30" s="194"/>
      <c r="G30" s="195"/>
      <c r="H30" s="196"/>
      <c r="I30" s="194"/>
      <c r="J30" s="194"/>
      <c r="K30" s="194"/>
      <c r="L30" s="178"/>
      <c r="M30" s="179"/>
      <c r="N30" s="89"/>
      <c r="O30" s="180"/>
      <c r="P30" s="180"/>
      <c r="Q30" s="90"/>
      <c r="R30" s="90"/>
      <c r="S30" s="90"/>
    </row>
    <row r="31" spans="1:19" ht="16.5" customHeight="1">
      <c r="A31" s="181" t="s">
        <v>9</v>
      </c>
      <c r="B31" s="173"/>
      <c r="C31" s="194"/>
      <c r="D31" s="194"/>
      <c r="E31" s="194"/>
      <c r="F31" s="194"/>
      <c r="G31" s="195"/>
      <c r="H31" s="196"/>
      <c r="I31" s="194"/>
      <c r="J31" s="194"/>
      <c r="K31" s="194"/>
      <c r="L31" s="178"/>
      <c r="M31" s="179"/>
      <c r="N31" s="89"/>
      <c r="O31" s="180"/>
      <c r="P31" s="180"/>
      <c r="Q31" s="90"/>
      <c r="R31" s="90"/>
      <c r="S31" s="90"/>
    </row>
    <row r="32" spans="1:19">
      <c r="A32" s="181" t="s">
        <v>9</v>
      </c>
      <c r="B32" s="173"/>
      <c r="C32" s="187"/>
      <c r="D32" s="187"/>
      <c r="E32" s="187"/>
      <c r="F32" s="187"/>
      <c r="G32" s="187"/>
      <c r="H32" s="187"/>
      <c r="I32" s="187"/>
      <c r="J32" s="187"/>
      <c r="K32" s="187"/>
      <c r="L32" s="178"/>
      <c r="M32" s="179"/>
      <c r="N32" s="186"/>
      <c r="O32" s="180"/>
      <c r="P32" s="180"/>
      <c r="Q32" s="90"/>
      <c r="R32" s="90"/>
      <c r="S32" s="90"/>
    </row>
    <row r="33" spans="1:19" ht="141.75">
      <c r="A33" s="167" t="s">
        <v>40</v>
      </c>
      <c r="B33" s="192">
        <v>1300</v>
      </c>
      <c r="C33" s="169" t="s">
        <v>5</v>
      </c>
      <c r="D33" s="170" t="s">
        <v>5</v>
      </c>
      <c r="E33" s="170" t="s">
        <v>5</v>
      </c>
      <c r="F33" s="169" t="s">
        <v>5</v>
      </c>
      <c r="G33" s="170" t="s">
        <v>5</v>
      </c>
      <c r="H33" s="170" t="s">
        <v>5</v>
      </c>
      <c r="I33" s="170"/>
      <c r="J33" s="170"/>
      <c r="K33" s="170"/>
      <c r="L33" s="171" t="s">
        <v>5</v>
      </c>
      <c r="M33" s="172" t="s">
        <v>5</v>
      </c>
      <c r="N33" s="166">
        <f t="shared" ref="N33:S33" si="4">SUM(N34:N36)</f>
        <v>0</v>
      </c>
      <c r="O33" s="166">
        <f t="shared" si="4"/>
        <v>0</v>
      </c>
      <c r="P33" s="166">
        <f t="shared" si="4"/>
        <v>0</v>
      </c>
      <c r="Q33" s="166">
        <f t="shared" si="4"/>
        <v>0</v>
      </c>
      <c r="R33" s="166">
        <f t="shared" si="4"/>
        <v>0</v>
      </c>
      <c r="S33" s="166">
        <f t="shared" si="4"/>
        <v>0</v>
      </c>
    </row>
    <row r="34" spans="1:19">
      <c r="A34" s="167" t="s">
        <v>4</v>
      </c>
      <c r="B34" s="173">
        <v>1301</v>
      </c>
      <c r="C34" s="184"/>
      <c r="D34" s="191"/>
      <c r="E34" s="191"/>
      <c r="F34" s="184"/>
      <c r="G34" s="191"/>
      <c r="H34" s="191"/>
      <c r="I34" s="191"/>
      <c r="J34" s="191"/>
      <c r="K34" s="191"/>
      <c r="L34" s="178"/>
      <c r="M34" s="179"/>
      <c r="N34" s="180"/>
      <c r="O34" s="180"/>
      <c r="P34" s="180"/>
      <c r="Q34" s="90"/>
      <c r="R34" s="90"/>
      <c r="S34" s="90"/>
    </row>
    <row r="35" spans="1:19">
      <c r="A35" s="181" t="s">
        <v>9</v>
      </c>
      <c r="B35" s="173"/>
      <c r="C35" s="184"/>
      <c r="D35" s="191"/>
      <c r="E35" s="191"/>
      <c r="F35" s="184"/>
      <c r="G35" s="191"/>
      <c r="H35" s="191"/>
      <c r="I35" s="191"/>
      <c r="J35" s="191"/>
      <c r="K35" s="191"/>
      <c r="L35" s="178"/>
      <c r="M35" s="179"/>
      <c r="N35" s="180"/>
      <c r="O35" s="180"/>
      <c r="P35" s="180"/>
      <c r="Q35" s="90"/>
      <c r="R35" s="90"/>
      <c r="S35" s="90"/>
    </row>
    <row r="36" spans="1:19">
      <c r="A36" s="181" t="s">
        <v>9</v>
      </c>
      <c r="B36" s="173"/>
      <c r="C36" s="184"/>
      <c r="D36" s="191"/>
      <c r="E36" s="191"/>
      <c r="F36" s="184"/>
      <c r="G36" s="191"/>
      <c r="H36" s="191"/>
      <c r="I36" s="191"/>
      <c r="J36" s="191"/>
      <c r="K36" s="191"/>
      <c r="L36" s="178"/>
      <c r="M36" s="179"/>
      <c r="N36" s="180"/>
      <c r="O36" s="180"/>
      <c r="P36" s="180"/>
      <c r="Q36" s="90"/>
      <c r="R36" s="90"/>
      <c r="S36" s="90"/>
    </row>
    <row r="37" spans="1:19" ht="126">
      <c r="A37" s="167" t="s">
        <v>39</v>
      </c>
      <c r="B37" s="192">
        <v>1400</v>
      </c>
      <c r="C37" s="169" t="s">
        <v>5</v>
      </c>
      <c r="D37" s="170" t="s">
        <v>5</v>
      </c>
      <c r="E37" s="170" t="s">
        <v>5</v>
      </c>
      <c r="F37" s="169" t="s">
        <v>5</v>
      </c>
      <c r="G37" s="170" t="s">
        <v>5</v>
      </c>
      <c r="H37" s="170" t="s">
        <v>5</v>
      </c>
      <c r="I37" s="170"/>
      <c r="J37" s="170"/>
      <c r="K37" s="170"/>
      <c r="L37" s="171" t="s">
        <v>5</v>
      </c>
      <c r="M37" s="172" t="s">
        <v>5</v>
      </c>
      <c r="N37" s="166">
        <f t="shared" ref="N37:S37" si="5">SUM(N38:N39)</f>
        <v>0</v>
      </c>
      <c r="O37" s="166">
        <f t="shared" si="5"/>
        <v>0</v>
      </c>
      <c r="P37" s="166">
        <f t="shared" si="5"/>
        <v>0</v>
      </c>
      <c r="Q37" s="166">
        <f t="shared" si="5"/>
        <v>0</v>
      </c>
      <c r="R37" s="166">
        <f t="shared" si="5"/>
        <v>0</v>
      </c>
      <c r="S37" s="166">
        <f t="shared" si="5"/>
        <v>0</v>
      </c>
    </row>
    <row r="38" spans="1:19">
      <c r="A38" s="181" t="s">
        <v>9</v>
      </c>
      <c r="B38" s="173">
        <v>1401</v>
      </c>
      <c r="C38" s="184"/>
      <c r="D38" s="191"/>
      <c r="E38" s="191"/>
      <c r="F38" s="184"/>
      <c r="G38" s="191"/>
      <c r="H38" s="191"/>
      <c r="I38" s="191"/>
      <c r="J38" s="191"/>
      <c r="K38" s="191"/>
      <c r="L38" s="178"/>
      <c r="M38" s="179"/>
      <c r="N38" s="180"/>
      <c r="O38" s="180"/>
      <c r="P38" s="180"/>
      <c r="Q38" s="90"/>
      <c r="R38" s="90"/>
      <c r="S38" s="90"/>
    </row>
    <row r="39" spans="1:19">
      <c r="A39" s="181" t="s">
        <v>9</v>
      </c>
      <c r="B39" s="173"/>
      <c r="C39" s="184"/>
      <c r="D39" s="191"/>
      <c r="E39" s="191"/>
      <c r="F39" s="184"/>
      <c r="G39" s="191"/>
      <c r="H39" s="191"/>
      <c r="I39" s="191"/>
      <c r="J39" s="191"/>
      <c r="K39" s="191"/>
      <c r="L39" s="178"/>
      <c r="M39" s="179"/>
      <c r="N39" s="180"/>
      <c r="O39" s="180"/>
      <c r="P39" s="180"/>
      <c r="Q39" s="90"/>
      <c r="R39" s="90"/>
      <c r="S39" s="90"/>
    </row>
    <row r="40" spans="1:19" ht="189">
      <c r="A40" s="167" t="s">
        <v>38</v>
      </c>
      <c r="B40" s="192">
        <v>1500</v>
      </c>
      <c r="C40" s="169" t="s">
        <v>5</v>
      </c>
      <c r="D40" s="170" t="s">
        <v>5</v>
      </c>
      <c r="E40" s="170" t="s">
        <v>5</v>
      </c>
      <c r="F40" s="169" t="s">
        <v>5</v>
      </c>
      <c r="G40" s="170" t="s">
        <v>5</v>
      </c>
      <c r="H40" s="170" t="s">
        <v>5</v>
      </c>
      <c r="I40" s="170"/>
      <c r="J40" s="170"/>
      <c r="K40" s="170"/>
      <c r="L40" s="171" t="s">
        <v>5</v>
      </c>
      <c r="M40" s="172" t="s">
        <v>5</v>
      </c>
      <c r="N40" s="166">
        <f t="shared" ref="N40:S40" si="6">N41+N45</f>
        <v>0</v>
      </c>
      <c r="O40" s="166">
        <f t="shared" si="6"/>
        <v>0</v>
      </c>
      <c r="P40" s="166">
        <f t="shared" si="6"/>
        <v>0</v>
      </c>
      <c r="Q40" s="88">
        <f t="shared" si="6"/>
        <v>0</v>
      </c>
      <c r="R40" s="88">
        <f t="shared" si="6"/>
        <v>0</v>
      </c>
      <c r="S40" s="88">
        <f t="shared" si="6"/>
        <v>0</v>
      </c>
    </row>
    <row r="41" spans="1:19" ht="47.25">
      <c r="A41" s="167" t="s">
        <v>37</v>
      </c>
      <c r="B41" s="192">
        <v>1501</v>
      </c>
      <c r="C41" s="169" t="s">
        <v>5</v>
      </c>
      <c r="D41" s="170" t="s">
        <v>5</v>
      </c>
      <c r="E41" s="170" t="s">
        <v>5</v>
      </c>
      <c r="F41" s="169" t="s">
        <v>5</v>
      </c>
      <c r="G41" s="170" t="s">
        <v>5</v>
      </c>
      <c r="H41" s="170" t="s">
        <v>5</v>
      </c>
      <c r="I41" s="170"/>
      <c r="J41" s="170"/>
      <c r="K41" s="170"/>
      <c r="L41" s="171" t="s">
        <v>5</v>
      </c>
      <c r="M41" s="172" t="s">
        <v>5</v>
      </c>
      <c r="N41" s="166">
        <f t="shared" ref="N41:S41" si="7">N42+N44</f>
        <v>0</v>
      </c>
      <c r="O41" s="166">
        <f t="shared" si="7"/>
        <v>0</v>
      </c>
      <c r="P41" s="166">
        <f t="shared" si="7"/>
        <v>0</v>
      </c>
      <c r="Q41" s="166">
        <f t="shared" si="7"/>
        <v>0</v>
      </c>
      <c r="R41" s="166">
        <f t="shared" si="7"/>
        <v>0</v>
      </c>
      <c r="S41" s="166">
        <f t="shared" si="7"/>
        <v>0</v>
      </c>
    </row>
    <row r="42" spans="1:19">
      <c r="A42" s="167" t="s">
        <v>4</v>
      </c>
      <c r="B42" s="173">
        <v>1502</v>
      </c>
      <c r="C42" s="197"/>
      <c r="D42" s="197"/>
      <c r="E42" s="197"/>
      <c r="F42" s="198"/>
      <c r="G42" s="199"/>
      <c r="H42" s="199"/>
      <c r="I42" s="200"/>
      <c r="J42" s="200"/>
      <c r="K42" s="200"/>
      <c r="L42" s="178"/>
      <c r="M42" s="179"/>
      <c r="N42" s="90"/>
      <c r="O42" s="180"/>
      <c r="P42" s="180"/>
      <c r="Q42" s="90"/>
      <c r="R42" s="90"/>
      <c r="S42" s="90"/>
    </row>
    <row r="43" spans="1:19">
      <c r="A43" s="181" t="s">
        <v>9</v>
      </c>
      <c r="B43" s="173"/>
      <c r="C43" s="199"/>
      <c r="D43" s="199"/>
      <c r="E43" s="199"/>
      <c r="F43" s="199"/>
      <c r="G43" s="199"/>
      <c r="H43" s="199"/>
      <c r="I43" s="199"/>
      <c r="J43" s="199"/>
      <c r="K43" s="199"/>
      <c r="L43" s="178"/>
      <c r="M43" s="179"/>
      <c r="N43" s="180"/>
      <c r="O43" s="180"/>
      <c r="P43" s="180"/>
      <c r="Q43" s="90"/>
      <c r="R43" s="90"/>
      <c r="S43" s="90"/>
    </row>
    <row r="44" spans="1:19">
      <c r="A44" s="181" t="s">
        <v>9</v>
      </c>
      <c r="B44" s="173"/>
      <c r="C44" s="199"/>
      <c r="D44" s="199"/>
      <c r="E44" s="199"/>
      <c r="F44" s="199"/>
      <c r="G44" s="199"/>
      <c r="H44" s="199"/>
      <c r="I44" s="199"/>
      <c r="J44" s="199"/>
      <c r="K44" s="199"/>
      <c r="L44" s="178"/>
      <c r="M44" s="179"/>
      <c r="N44" s="180"/>
      <c r="O44" s="180"/>
      <c r="P44" s="180"/>
      <c r="Q44" s="90"/>
      <c r="R44" s="90"/>
      <c r="S44" s="90"/>
    </row>
    <row r="45" spans="1:19" ht="47.25">
      <c r="A45" s="167" t="s">
        <v>14</v>
      </c>
      <c r="B45" s="192">
        <v>1600</v>
      </c>
      <c r="C45" s="169" t="s">
        <v>5</v>
      </c>
      <c r="D45" s="170" t="s">
        <v>5</v>
      </c>
      <c r="E45" s="170" t="s">
        <v>5</v>
      </c>
      <c r="F45" s="169" t="s">
        <v>5</v>
      </c>
      <c r="G45" s="170" t="s">
        <v>5</v>
      </c>
      <c r="H45" s="170" t="s">
        <v>5</v>
      </c>
      <c r="I45" s="170"/>
      <c r="J45" s="170"/>
      <c r="K45" s="170"/>
      <c r="L45" s="171" t="s">
        <v>5</v>
      </c>
      <c r="M45" s="172" t="s">
        <v>5</v>
      </c>
      <c r="N45" s="166">
        <f t="shared" ref="N45:S45" si="8">SUM(N47:N48)</f>
        <v>0</v>
      </c>
      <c r="O45" s="166">
        <f t="shared" si="8"/>
        <v>0</v>
      </c>
      <c r="P45" s="166">
        <f t="shared" si="8"/>
        <v>0</v>
      </c>
      <c r="Q45" s="88">
        <f t="shared" si="8"/>
        <v>0</v>
      </c>
      <c r="R45" s="88">
        <f t="shared" si="8"/>
        <v>0</v>
      </c>
      <c r="S45" s="88">
        <f t="shared" si="8"/>
        <v>0</v>
      </c>
    </row>
    <row r="46" spans="1:19">
      <c r="A46" s="167" t="s">
        <v>4</v>
      </c>
      <c r="B46" s="192">
        <v>1601</v>
      </c>
      <c r="C46" s="169"/>
      <c r="D46" s="170"/>
      <c r="E46" s="170"/>
      <c r="F46" s="169"/>
      <c r="G46" s="170"/>
      <c r="H46" s="170"/>
      <c r="I46" s="170"/>
      <c r="J46" s="170"/>
      <c r="K46" s="170"/>
      <c r="L46" s="171"/>
      <c r="M46" s="172"/>
      <c r="N46" s="166"/>
      <c r="O46" s="166"/>
      <c r="P46" s="166"/>
      <c r="Q46" s="88"/>
      <c r="R46" s="88"/>
      <c r="S46" s="88"/>
    </row>
    <row r="47" spans="1:19">
      <c r="A47" s="181" t="s">
        <v>9</v>
      </c>
      <c r="B47" s="173"/>
      <c r="C47" s="184"/>
      <c r="D47" s="191"/>
      <c r="E47" s="191"/>
      <c r="F47" s="184"/>
      <c r="G47" s="191"/>
      <c r="H47" s="191"/>
      <c r="I47" s="191"/>
      <c r="J47" s="191"/>
      <c r="K47" s="191"/>
      <c r="L47" s="178"/>
      <c r="M47" s="179"/>
      <c r="N47" s="180"/>
      <c r="O47" s="180"/>
      <c r="P47" s="180"/>
      <c r="Q47" s="90"/>
      <c r="R47" s="90"/>
      <c r="S47" s="90"/>
    </row>
    <row r="48" spans="1:19">
      <c r="A48" s="181" t="s">
        <v>9</v>
      </c>
      <c r="B48" s="173"/>
      <c r="C48" s="184"/>
      <c r="D48" s="191"/>
      <c r="E48" s="191"/>
      <c r="F48" s="184"/>
      <c r="G48" s="191"/>
      <c r="H48" s="191"/>
      <c r="I48" s="191"/>
      <c r="J48" s="191"/>
      <c r="K48" s="191"/>
      <c r="L48" s="178"/>
      <c r="M48" s="179"/>
      <c r="N48" s="180"/>
      <c r="O48" s="180"/>
      <c r="P48" s="180"/>
      <c r="Q48" s="90"/>
      <c r="R48" s="90"/>
      <c r="S48" s="90"/>
    </row>
    <row r="49" spans="1:19" ht="141.75">
      <c r="A49" s="167" t="s">
        <v>13</v>
      </c>
      <c r="B49" s="192">
        <v>1700</v>
      </c>
      <c r="C49" s="169" t="s">
        <v>5</v>
      </c>
      <c r="D49" s="170" t="s">
        <v>5</v>
      </c>
      <c r="E49" s="170" t="s">
        <v>5</v>
      </c>
      <c r="F49" s="169" t="s">
        <v>5</v>
      </c>
      <c r="G49" s="170" t="s">
        <v>5</v>
      </c>
      <c r="H49" s="170" t="s">
        <v>5</v>
      </c>
      <c r="I49" s="170"/>
      <c r="J49" s="170"/>
      <c r="K49" s="170"/>
      <c r="L49" s="171" t="s">
        <v>5</v>
      </c>
      <c r="M49" s="172" t="s">
        <v>5</v>
      </c>
      <c r="N49" s="166">
        <f t="shared" ref="N49:S49" si="9">N50+N51+N52+N56</f>
        <v>0</v>
      </c>
      <c r="O49" s="166">
        <f t="shared" si="9"/>
        <v>0</v>
      </c>
      <c r="P49" s="166">
        <f t="shared" si="9"/>
        <v>0</v>
      </c>
      <c r="Q49" s="88">
        <f t="shared" si="9"/>
        <v>0</v>
      </c>
      <c r="R49" s="88">
        <f t="shared" si="9"/>
        <v>0</v>
      </c>
      <c r="S49" s="88">
        <f t="shared" si="9"/>
        <v>0</v>
      </c>
    </row>
    <row r="50" spans="1:19" ht="63">
      <c r="A50" s="167" t="s">
        <v>12</v>
      </c>
      <c r="B50" s="173">
        <v>1701</v>
      </c>
      <c r="C50" s="199"/>
      <c r="D50" s="199"/>
      <c r="E50" s="199"/>
      <c r="F50" s="199"/>
      <c r="G50" s="199"/>
      <c r="H50" s="199"/>
      <c r="I50" s="201"/>
      <c r="J50" s="201"/>
      <c r="K50" s="201"/>
      <c r="L50" s="202"/>
      <c r="M50" s="179"/>
      <c r="N50" s="89"/>
      <c r="O50" s="180"/>
      <c r="P50" s="180"/>
      <c r="Q50" s="90"/>
      <c r="R50" s="90"/>
      <c r="S50" s="90"/>
    </row>
    <row r="51" spans="1:19" ht="47.25">
      <c r="A51" s="167" t="s">
        <v>11</v>
      </c>
      <c r="B51" s="173">
        <v>1702</v>
      </c>
      <c r="C51" s="184"/>
      <c r="D51" s="191"/>
      <c r="E51" s="191"/>
      <c r="F51" s="184"/>
      <c r="G51" s="191"/>
      <c r="H51" s="191"/>
      <c r="I51" s="191"/>
      <c r="J51" s="191"/>
      <c r="K51" s="191"/>
      <c r="L51" s="178"/>
      <c r="M51" s="179"/>
      <c r="N51" s="186"/>
      <c r="O51" s="180"/>
      <c r="P51" s="180"/>
      <c r="Q51" s="90"/>
      <c r="R51" s="90"/>
      <c r="S51" s="90"/>
    </row>
    <row r="52" spans="1:19" ht="189">
      <c r="A52" s="167" t="s">
        <v>10</v>
      </c>
      <c r="B52" s="192">
        <v>1703</v>
      </c>
      <c r="C52" s="169" t="s">
        <v>5</v>
      </c>
      <c r="D52" s="170" t="s">
        <v>5</v>
      </c>
      <c r="E52" s="170" t="s">
        <v>5</v>
      </c>
      <c r="F52" s="169" t="s">
        <v>5</v>
      </c>
      <c r="G52" s="170" t="s">
        <v>5</v>
      </c>
      <c r="H52" s="170" t="s">
        <v>5</v>
      </c>
      <c r="I52" s="170"/>
      <c r="J52" s="170"/>
      <c r="K52" s="170"/>
      <c r="L52" s="171" t="s">
        <v>5</v>
      </c>
      <c r="M52" s="172" t="s">
        <v>5</v>
      </c>
      <c r="N52" s="166">
        <f t="shared" ref="N52:S52" si="10">SUM(N54:N55)</f>
        <v>0</v>
      </c>
      <c r="O52" s="166">
        <f t="shared" si="10"/>
        <v>0</v>
      </c>
      <c r="P52" s="166">
        <f t="shared" si="10"/>
        <v>0</v>
      </c>
      <c r="Q52" s="88">
        <f t="shared" si="10"/>
        <v>0</v>
      </c>
      <c r="R52" s="88">
        <f t="shared" si="10"/>
        <v>0</v>
      </c>
      <c r="S52" s="88">
        <f t="shared" si="10"/>
        <v>0</v>
      </c>
    </row>
    <row r="53" spans="1:19">
      <c r="A53" s="167" t="s">
        <v>4</v>
      </c>
      <c r="B53" s="192">
        <v>1704</v>
      </c>
      <c r="C53" s="169"/>
      <c r="D53" s="170"/>
      <c r="E53" s="170"/>
      <c r="F53" s="169"/>
      <c r="G53" s="170"/>
      <c r="H53" s="170"/>
      <c r="I53" s="170"/>
      <c r="J53" s="170"/>
      <c r="K53" s="170"/>
      <c r="L53" s="171"/>
      <c r="M53" s="172"/>
      <c r="N53" s="166"/>
      <c r="O53" s="166"/>
      <c r="P53" s="166"/>
      <c r="Q53" s="88"/>
      <c r="R53" s="88"/>
      <c r="S53" s="88"/>
    </row>
    <row r="54" spans="1:19">
      <c r="A54" s="181" t="s">
        <v>9</v>
      </c>
      <c r="B54" s="173"/>
      <c r="C54" s="184"/>
      <c r="D54" s="191"/>
      <c r="E54" s="191"/>
      <c r="F54" s="184"/>
      <c r="G54" s="191"/>
      <c r="H54" s="191"/>
      <c r="I54" s="191"/>
      <c r="J54" s="191"/>
      <c r="K54" s="191"/>
      <c r="L54" s="178"/>
      <c r="M54" s="179"/>
      <c r="N54" s="180"/>
      <c r="O54" s="180"/>
      <c r="P54" s="180"/>
      <c r="Q54" s="90"/>
      <c r="R54" s="90"/>
      <c r="S54" s="90"/>
    </row>
    <row r="55" spans="1:19">
      <c r="A55" s="181" t="s">
        <v>9</v>
      </c>
      <c r="B55" s="173"/>
      <c r="C55" s="184"/>
      <c r="D55" s="191"/>
      <c r="E55" s="191"/>
      <c r="F55" s="184"/>
      <c r="G55" s="191"/>
      <c r="H55" s="191"/>
      <c r="I55" s="191"/>
      <c r="J55" s="191"/>
      <c r="K55" s="191"/>
      <c r="L55" s="178"/>
      <c r="M55" s="179"/>
      <c r="N55" s="180"/>
      <c r="O55" s="180"/>
      <c r="P55" s="180"/>
      <c r="Q55" s="90"/>
      <c r="R55" s="90"/>
      <c r="S55" s="90"/>
    </row>
    <row r="56" spans="1:19" ht="31.5">
      <c r="A56" s="167" t="s">
        <v>8</v>
      </c>
      <c r="B56" s="192">
        <v>1800</v>
      </c>
      <c r="C56" s="169" t="s">
        <v>5</v>
      </c>
      <c r="D56" s="170" t="s">
        <v>5</v>
      </c>
      <c r="E56" s="170" t="s">
        <v>5</v>
      </c>
      <c r="F56" s="169" t="s">
        <v>5</v>
      </c>
      <c r="G56" s="170" t="s">
        <v>5</v>
      </c>
      <c r="H56" s="170" t="s">
        <v>5</v>
      </c>
      <c r="I56" s="170"/>
      <c r="J56" s="170"/>
      <c r="K56" s="170"/>
      <c r="L56" s="171" t="s">
        <v>5</v>
      </c>
      <c r="M56" s="172" t="s">
        <v>5</v>
      </c>
      <c r="N56" s="166">
        <f t="shared" ref="N56:S56" si="11">N57+N61</f>
        <v>0</v>
      </c>
      <c r="O56" s="166">
        <f t="shared" si="11"/>
        <v>0</v>
      </c>
      <c r="P56" s="166">
        <f t="shared" si="11"/>
        <v>0</v>
      </c>
      <c r="Q56" s="88">
        <f t="shared" si="11"/>
        <v>0</v>
      </c>
      <c r="R56" s="88">
        <f t="shared" si="11"/>
        <v>0</v>
      </c>
      <c r="S56" s="88">
        <f t="shared" si="11"/>
        <v>0</v>
      </c>
    </row>
    <row r="57" spans="1:19" ht="126">
      <c r="A57" s="167" t="s">
        <v>7</v>
      </c>
      <c r="B57" s="192">
        <v>1801</v>
      </c>
      <c r="C57" s="169" t="s">
        <v>5</v>
      </c>
      <c r="D57" s="170" t="s">
        <v>5</v>
      </c>
      <c r="E57" s="170" t="s">
        <v>5</v>
      </c>
      <c r="F57" s="169" t="s">
        <v>5</v>
      </c>
      <c r="G57" s="170" t="s">
        <v>5</v>
      </c>
      <c r="H57" s="170" t="s">
        <v>5</v>
      </c>
      <c r="I57" s="193"/>
      <c r="J57" s="193"/>
      <c r="K57" s="193"/>
      <c r="L57" s="171" t="s">
        <v>5</v>
      </c>
      <c r="M57" s="172" t="s">
        <v>5</v>
      </c>
      <c r="N57" s="166">
        <f t="shared" ref="N57:S57" si="12">SUM(N58:N60)</f>
        <v>0</v>
      </c>
      <c r="O57" s="166">
        <f t="shared" si="12"/>
        <v>0</v>
      </c>
      <c r="P57" s="166">
        <f t="shared" si="12"/>
        <v>0</v>
      </c>
      <c r="Q57" s="166">
        <f t="shared" si="12"/>
        <v>0</v>
      </c>
      <c r="R57" s="166">
        <f t="shared" si="12"/>
        <v>0</v>
      </c>
      <c r="S57" s="166">
        <f t="shared" si="12"/>
        <v>0</v>
      </c>
    </row>
    <row r="58" spans="1:19" s="154" customFormat="1">
      <c r="A58" s="167" t="s">
        <v>4</v>
      </c>
      <c r="B58" s="203">
        <v>1802</v>
      </c>
      <c r="C58" s="197"/>
      <c r="D58" s="197"/>
      <c r="E58" s="197"/>
      <c r="F58" s="204"/>
      <c r="G58" s="205"/>
      <c r="H58" s="206"/>
      <c r="I58" s="207"/>
      <c r="J58" s="207"/>
      <c r="K58" s="207"/>
      <c r="L58" s="208"/>
      <c r="M58" s="209"/>
      <c r="N58" s="210"/>
      <c r="O58" s="211"/>
      <c r="P58" s="211"/>
      <c r="Q58" s="211"/>
      <c r="R58" s="211"/>
      <c r="S58" s="211"/>
    </row>
    <row r="59" spans="1:19">
      <c r="A59" s="181" t="s">
        <v>9</v>
      </c>
      <c r="B59" s="173"/>
      <c r="C59" s="199"/>
      <c r="D59" s="199"/>
      <c r="E59" s="199"/>
      <c r="F59" s="184"/>
      <c r="G59" s="191"/>
      <c r="H59" s="191"/>
      <c r="I59" s="212"/>
      <c r="J59" s="213"/>
      <c r="K59" s="214"/>
      <c r="L59" s="178"/>
      <c r="M59" s="179"/>
      <c r="N59" s="186"/>
      <c r="O59" s="180"/>
      <c r="P59" s="180"/>
      <c r="Q59" s="180"/>
      <c r="R59" s="180"/>
      <c r="S59" s="180"/>
    </row>
    <row r="60" spans="1:19">
      <c r="A60" s="181" t="s">
        <v>9</v>
      </c>
      <c r="B60" s="173"/>
      <c r="C60" s="184"/>
      <c r="D60" s="191"/>
      <c r="E60" s="191"/>
      <c r="F60" s="184"/>
      <c r="G60" s="191"/>
      <c r="H60" s="191"/>
      <c r="I60" s="191"/>
      <c r="J60" s="191"/>
      <c r="K60" s="191"/>
      <c r="L60" s="178"/>
      <c r="M60" s="179"/>
      <c r="N60" s="186"/>
      <c r="O60" s="180"/>
      <c r="P60" s="180"/>
      <c r="Q60" s="90"/>
      <c r="R60" s="90"/>
      <c r="S60" s="90"/>
    </row>
    <row r="61" spans="1:19" ht="63">
      <c r="A61" s="167" t="s">
        <v>6</v>
      </c>
      <c r="B61" s="192">
        <v>1900</v>
      </c>
      <c r="C61" s="169" t="s">
        <v>5</v>
      </c>
      <c r="D61" s="170" t="s">
        <v>5</v>
      </c>
      <c r="E61" s="170" t="s">
        <v>5</v>
      </c>
      <c r="F61" s="169" t="s">
        <v>5</v>
      </c>
      <c r="G61" s="170" t="s">
        <v>5</v>
      </c>
      <c r="H61" s="170" t="s">
        <v>5</v>
      </c>
      <c r="I61" s="170"/>
      <c r="J61" s="170"/>
      <c r="K61" s="170"/>
      <c r="L61" s="171" t="s">
        <v>5</v>
      </c>
      <c r="M61" s="172" t="s">
        <v>5</v>
      </c>
      <c r="N61" s="166">
        <f t="shared" ref="N61:S61" si="13">SUM(N64:N64)</f>
        <v>0</v>
      </c>
      <c r="O61" s="166">
        <f t="shared" si="13"/>
        <v>0</v>
      </c>
      <c r="P61" s="166">
        <f t="shared" si="13"/>
        <v>0</v>
      </c>
      <c r="Q61" s="166">
        <f t="shared" si="13"/>
        <v>0</v>
      </c>
      <c r="R61" s="166">
        <f t="shared" si="13"/>
        <v>0</v>
      </c>
      <c r="S61" s="166">
        <f t="shared" si="13"/>
        <v>0</v>
      </c>
    </row>
    <row r="62" spans="1:19">
      <c r="A62" s="167" t="s">
        <v>4</v>
      </c>
      <c r="B62" s="173">
        <v>1901</v>
      </c>
      <c r="C62" s="184"/>
      <c r="D62" s="191"/>
      <c r="E62" s="191"/>
      <c r="F62" s="184"/>
      <c r="G62" s="191"/>
      <c r="H62" s="191"/>
      <c r="I62" s="191"/>
      <c r="J62" s="191"/>
      <c r="K62" s="191"/>
      <c r="L62" s="178"/>
      <c r="M62" s="179"/>
      <c r="N62" s="186"/>
      <c r="O62" s="180"/>
      <c r="P62" s="180"/>
      <c r="Q62" s="90"/>
      <c r="R62" s="90"/>
      <c r="S62" s="90"/>
    </row>
    <row r="63" spans="1:19">
      <c r="A63" s="181" t="s">
        <v>9</v>
      </c>
      <c r="B63" s="173"/>
      <c r="C63" s="184"/>
      <c r="D63" s="191"/>
      <c r="E63" s="191"/>
      <c r="F63" s="184"/>
      <c r="G63" s="191"/>
      <c r="H63" s="191"/>
      <c r="I63" s="213"/>
      <c r="J63" s="213"/>
      <c r="K63" s="213"/>
      <c r="L63" s="178"/>
      <c r="M63" s="179"/>
      <c r="N63" s="186"/>
      <c r="O63" s="180"/>
      <c r="P63" s="180"/>
      <c r="Q63" s="90"/>
      <c r="R63" s="90"/>
      <c r="S63" s="90"/>
    </row>
    <row r="64" spans="1:19">
      <c r="A64" s="181" t="s">
        <v>9</v>
      </c>
      <c r="B64" s="173"/>
      <c r="C64" s="184"/>
      <c r="D64" s="191"/>
      <c r="E64" s="191"/>
      <c r="F64" s="184"/>
      <c r="G64" s="191"/>
      <c r="H64" s="191"/>
      <c r="I64" s="213"/>
      <c r="J64" s="213"/>
      <c r="K64" s="213"/>
      <c r="L64" s="178"/>
      <c r="M64" s="179"/>
      <c r="N64" s="215"/>
      <c r="O64" s="180"/>
      <c r="P64" s="180"/>
      <c r="Q64" s="159"/>
      <c r="R64" s="159"/>
      <c r="S64" s="159"/>
    </row>
    <row r="65" spans="1:19" ht="94.5" hidden="1">
      <c r="A65" s="162" t="s">
        <v>696</v>
      </c>
      <c r="B65" s="192">
        <v>2000</v>
      </c>
      <c r="C65" s="169" t="s">
        <v>5</v>
      </c>
      <c r="D65" s="170" t="s">
        <v>5</v>
      </c>
      <c r="E65" s="170" t="s">
        <v>5</v>
      </c>
      <c r="F65" s="169" t="s">
        <v>5</v>
      </c>
      <c r="G65" s="170" t="s">
        <v>5</v>
      </c>
      <c r="H65" s="170" t="s">
        <v>5</v>
      </c>
      <c r="I65" s="170"/>
      <c r="J65" s="170"/>
      <c r="K65" s="170"/>
      <c r="L65" s="171" t="s">
        <v>5</v>
      </c>
      <c r="M65" s="172" t="s">
        <v>5</v>
      </c>
      <c r="N65" s="216"/>
      <c r="O65" s="166">
        <f>O66+O111+O130+O151+O193</f>
        <v>0</v>
      </c>
      <c r="P65" s="166">
        <f>P66+P111+P130+P151+P193</f>
        <v>0</v>
      </c>
      <c r="Q65" s="159"/>
      <c r="R65" s="159"/>
      <c r="S65" s="159"/>
    </row>
    <row r="66" spans="1:19" ht="110.25" hidden="1">
      <c r="A66" s="167" t="s">
        <v>697</v>
      </c>
      <c r="B66" s="192">
        <v>2001</v>
      </c>
      <c r="C66" s="169" t="s">
        <v>5</v>
      </c>
      <c r="D66" s="170" t="s">
        <v>5</v>
      </c>
      <c r="E66" s="170" t="s">
        <v>5</v>
      </c>
      <c r="F66" s="169" t="s">
        <v>5</v>
      </c>
      <c r="G66" s="170" t="s">
        <v>5</v>
      </c>
      <c r="H66" s="170" t="s">
        <v>5</v>
      </c>
      <c r="I66" s="170"/>
      <c r="J66" s="170"/>
      <c r="K66" s="170"/>
      <c r="L66" s="171" t="s">
        <v>5</v>
      </c>
      <c r="M66" s="172" t="s">
        <v>5</v>
      </c>
      <c r="N66" s="216"/>
      <c r="O66" s="166">
        <f>SUM(O67:O110)</f>
        <v>0</v>
      </c>
      <c r="P66" s="166">
        <f>SUM(P67:P110)</f>
        <v>0</v>
      </c>
      <c r="Q66" s="159"/>
      <c r="R66" s="159"/>
      <c r="S66" s="159"/>
    </row>
    <row r="67" spans="1:19" ht="110.25" hidden="1">
      <c r="A67" s="181" t="s">
        <v>698</v>
      </c>
      <c r="B67" s="173">
        <v>2002</v>
      </c>
      <c r="C67" s="187"/>
      <c r="D67" s="187"/>
      <c r="E67" s="187"/>
      <c r="F67" s="187"/>
      <c r="G67" s="187"/>
      <c r="H67" s="187"/>
      <c r="I67" s="187"/>
      <c r="J67" s="187"/>
      <c r="K67" s="187"/>
      <c r="L67" s="217"/>
      <c r="M67" s="160"/>
      <c r="N67" s="218"/>
      <c r="O67" s="180"/>
      <c r="P67" s="180"/>
      <c r="Q67" s="159"/>
      <c r="R67" s="159"/>
      <c r="S67" s="159"/>
    </row>
    <row r="68" spans="1:19" ht="31.5" hidden="1">
      <c r="A68" s="181" t="s">
        <v>699</v>
      </c>
      <c r="B68" s="173">
        <v>2003</v>
      </c>
      <c r="C68" s="187"/>
      <c r="D68" s="187"/>
      <c r="E68" s="187"/>
      <c r="F68" s="187"/>
      <c r="G68" s="187"/>
      <c r="H68" s="187"/>
      <c r="I68" s="187"/>
      <c r="J68" s="187"/>
      <c r="K68" s="187"/>
      <c r="L68" s="217"/>
      <c r="M68" s="160"/>
      <c r="N68" s="218"/>
      <c r="O68" s="180"/>
      <c r="P68" s="180"/>
      <c r="Q68" s="159"/>
      <c r="R68" s="159"/>
      <c r="S68" s="159"/>
    </row>
    <row r="69" spans="1:19" ht="63" hidden="1">
      <c r="A69" s="181" t="s">
        <v>700</v>
      </c>
      <c r="B69" s="173">
        <v>2004</v>
      </c>
      <c r="C69" s="187"/>
      <c r="D69" s="187"/>
      <c r="E69" s="187"/>
      <c r="F69" s="187"/>
      <c r="G69" s="187"/>
      <c r="H69" s="187"/>
      <c r="I69" s="187"/>
      <c r="J69" s="187"/>
      <c r="K69" s="187"/>
      <c r="L69" s="217"/>
      <c r="M69" s="160"/>
      <c r="N69" s="218"/>
      <c r="O69" s="180"/>
      <c r="P69" s="180"/>
      <c r="Q69" s="159"/>
      <c r="R69" s="159"/>
      <c r="S69" s="159"/>
    </row>
    <row r="70" spans="1:19" ht="94.5" hidden="1">
      <c r="A70" s="181" t="s">
        <v>701</v>
      </c>
      <c r="B70" s="173">
        <v>2005</v>
      </c>
      <c r="C70" s="187"/>
      <c r="D70" s="187"/>
      <c r="E70" s="187"/>
      <c r="F70" s="187"/>
      <c r="G70" s="187"/>
      <c r="H70" s="187"/>
      <c r="I70" s="187"/>
      <c r="J70" s="187"/>
      <c r="K70" s="187"/>
      <c r="L70" s="217"/>
      <c r="M70" s="160"/>
      <c r="N70" s="218"/>
      <c r="O70" s="180"/>
      <c r="P70" s="180"/>
      <c r="Q70" s="159"/>
      <c r="R70" s="159"/>
      <c r="S70" s="159"/>
    </row>
    <row r="71" spans="1:19" ht="236.25" hidden="1">
      <c r="A71" s="181" t="s">
        <v>702</v>
      </c>
      <c r="B71" s="173">
        <v>2006</v>
      </c>
      <c r="C71" s="187"/>
      <c r="D71" s="187"/>
      <c r="E71" s="187"/>
      <c r="F71" s="187"/>
      <c r="G71" s="187"/>
      <c r="H71" s="187"/>
      <c r="I71" s="187"/>
      <c r="J71" s="187"/>
      <c r="K71" s="187"/>
      <c r="L71" s="217"/>
      <c r="M71" s="160"/>
      <c r="N71" s="218"/>
      <c r="O71" s="180"/>
      <c r="P71" s="180"/>
      <c r="Q71" s="159"/>
      <c r="R71" s="159"/>
      <c r="S71" s="159"/>
    </row>
    <row r="72" spans="1:19" ht="173.25" hidden="1">
      <c r="A72" s="181" t="s">
        <v>703</v>
      </c>
      <c r="B72" s="173">
        <v>2007</v>
      </c>
      <c r="C72" s="187"/>
      <c r="D72" s="187"/>
      <c r="E72" s="187"/>
      <c r="F72" s="187"/>
      <c r="G72" s="187"/>
      <c r="H72" s="187"/>
      <c r="I72" s="187"/>
      <c r="J72" s="187"/>
      <c r="K72" s="187"/>
      <c r="L72" s="217"/>
      <c r="M72" s="160"/>
      <c r="N72" s="218"/>
      <c r="O72" s="180"/>
      <c r="P72" s="180"/>
      <c r="Q72" s="159"/>
      <c r="R72" s="159"/>
      <c r="S72" s="159"/>
    </row>
    <row r="73" spans="1:19" ht="63" hidden="1">
      <c r="A73" s="181" t="s">
        <v>704</v>
      </c>
      <c r="B73" s="173">
        <v>2008</v>
      </c>
      <c r="C73" s="187"/>
      <c r="D73" s="187"/>
      <c r="E73" s="187"/>
      <c r="F73" s="187"/>
      <c r="G73" s="187"/>
      <c r="H73" s="187"/>
      <c r="I73" s="187"/>
      <c r="J73" s="187"/>
      <c r="K73" s="187"/>
      <c r="L73" s="217"/>
      <c r="M73" s="160"/>
      <c r="N73" s="218"/>
      <c r="O73" s="180"/>
      <c r="P73" s="180"/>
      <c r="Q73" s="159"/>
      <c r="R73" s="159"/>
      <c r="S73" s="159"/>
    </row>
    <row r="74" spans="1:19" ht="78.75" hidden="1">
      <c r="A74" s="181" t="s">
        <v>705</v>
      </c>
      <c r="B74" s="173">
        <v>2009</v>
      </c>
      <c r="C74" s="187"/>
      <c r="D74" s="187"/>
      <c r="E74" s="187"/>
      <c r="F74" s="187"/>
      <c r="G74" s="187"/>
      <c r="H74" s="187"/>
      <c r="I74" s="187"/>
      <c r="J74" s="187"/>
      <c r="K74" s="187"/>
      <c r="L74" s="217"/>
      <c r="M74" s="160"/>
      <c r="N74" s="218"/>
      <c r="O74" s="180"/>
      <c r="P74" s="180"/>
      <c r="Q74" s="159"/>
      <c r="R74" s="159"/>
      <c r="S74" s="159"/>
    </row>
    <row r="75" spans="1:19" ht="189" hidden="1">
      <c r="A75" s="181" t="s">
        <v>706</v>
      </c>
      <c r="B75" s="173">
        <v>2010</v>
      </c>
      <c r="C75" s="187"/>
      <c r="D75" s="187"/>
      <c r="E75" s="187"/>
      <c r="F75" s="187"/>
      <c r="G75" s="187"/>
      <c r="H75" s="187"/>
      <c r="I75" s="187"/>
      <c r="J75" s="187"/>
      <c r="K75" s="187"/>
      <c r="L75" s="217"/>
      <c r="M75" s="160"/>
      <c r="N75" s="218"/>
      <c r="O75" s="180"/>
      <c r="P75" s="180"/>
      <c r="Q75" s="159"/>
      <c r="R75" s="159"/>
      <c r="S75" s="159"/>
    </row>
    <row r="76" spans="1:19" ht="47.25" hidden="1">
      <c r="A76" s="181" t="s">
        <v>707</v>
      </c>
      <c r="B76" s="173">
        <v>2011</v>
      </c>
      <c r="C76" s="187"/>
      <c r="D76" s="187"/>
      <c r="E76" s="187"/>
      <c r="F76" s="187"/>
      <c r="G76" s="187"/>
      <c r="H76" s="187"/>
      <c r="I76" s="187"/>
      <c r="J76" s="187"/>
      <c r="K76" s="187"/>
      <c r="L76" s="217"/>
      <c r="M76" s="160"/>
      <c r="N76" s="218"/>
      <c r="O76" s="180"/>
      <c r="P76" s="180"/>
      <c r="Q76" s="159"/>
      <c r="R76" s="159"/>
      <c r="S76" s="159"/>
    </row>
    <row r="77" spans="1:19" ht="47.25" hidden="1">
      <c r="A77" s="181" t="s">
        <v>708</v>
      </c>
      <c r="B77" s="173">
        <v>2012</v>
      </c>
      <c r="C77" s="187"/>
      <c r="D77" s="187"/>
      <c r="E77" s="187"/>
      <c r="F77" s="187"/>
      <c r="G77" s="187"/>
      <c r="H77" s="187"/>
      <c r="I77" s="187"/>
      <c r="J77" s="187"/>
      <c r="K77" s="187"/>
      <c r="L77" s="217"/>
      <c r="M77" s="160"/>
      <c r="N77" s="218"/>
      <c r="O77" s="180"/>
      <c r="P77" s="180"/>
      <c r="Q77" s="159"/>
      <c r="R77" s="159"/>
      <c r="S77" s="159"/>
    </row>
    <row r="78" spans="1:19" ht="78.75" hidden="1">
      <c r="A78" s="181" t="s">
        <v>709</v>
      </c>
      <c r="B78" s="173">
        <v>2013</v>
      </c>
      <c r="C78" s="187"/>
      <c r="D78" s="187"/>
      <c r="E78" s="187"/>
      <c r="F78" s="187"/>
      <c r="G78" s="187"/>
      <c r="H78" s="187"/>
      <c r="I78" s="187"/>
      <c r="J78" s="187"/>
      <c r="K78" s="187"/>
      <c r="L78" s="217"/>
      <c r="M78" s="160"/>
      <c r="N78" s="218"/>
      <c r="O78" s="180"/>
      <c r="P78" s="180"/>
      <c r="Q78" s="159"/>
      <c r="R78" s="159"/>
      <c r="S78" s="159"/>
    </row>
    <row r="79" spans="1:19" ht="94.5" hidden="1">
      <c r="A79" s="181" t="s">
        <v>264</v>
      </c>
      <c r="B79" s="173">
        <v>2014</v>
      </c>
      <c r="C79" s="187"/>
      <c r="D79" s="187"/>
      <c r="E79" s="187"/>
      <c r="F79" s="187"/>
      <c r="G79" s="187"/>
      <c r="H79" s="187"/>
      <c r="I79" s="187"/>
      <c r="J79" s="187"/>
      <c r="K79" s="187"/>
      <c r="L79" s="217"/>
      <c r="M79" s="160"/>
      <c r="N79" s="218"/>
      <c r="O79" s="180"/>
      <c r="P79" s="180"/>
      <c r="Q79" s="159"/>
      <c r="R79" s="159"/>
      <c r="S79" s="159"/>
    </row>
    <row r="80" spans="1:19" ht="31.5" hidden="1">
      <c r="A80" s="181" t="s">
        <v>710</v>
      </c>
      <c r="B80" s="173">
        <v>2015</v>
      </c>
      <c r="C80" s="187"/>
      <c r="D80" s="187"/>
      <c r="E80" s="187"/>
      <c r="F80" s="187"/>
      <c r="G80" s="187"/>
      <c r="H80" s="187"/>
      <c r="I80" s="187"/>
      <c r="J80" s="187"/>
      <c r="K80" s="187"/>
      <c r="L80" s="217"/>
      <c r="M80" s="160"/>
      <c r="N80" s="218"/>
      <c r="O80" s="180"/>
      <c r="P80" s="180"/>
      <c r="Q80" s="159"/>
      <c r="R80" s="159"/>
      <c r="S80" s="159"/>
    </row>
    <row r="81" spans="1:19" ht="47.25" hidden="1">
      <c r="A81" s="181" t="s">
        <v>711</v>
      </c>
      <c r="B81" s="173">
        <v>2016</v>
      </c>
      <c r="C81" s="187"/>
      <c r="D81" s="187"/>
      <c r="E81" s="187"/>
      <c r="F81" s="187"/>
      <c r="G81" s="187"/>
      <c r="H81" s="187"/>
      <c r="I81" s="187"/>
      <c r="J81" s="187"/>
      <c r="K81" s="187"/>
      <c r="L81" s="217"/>
      <c r="M81" s="160"/>
      <c r="N81" s="218"/>
      <c r="O81" s="180"/>
      <c r="P81" s="180"/>
      <c r="Q81" s="159"/>
      <c r="R81" s="159"/>
      <c r="S81" s="159"/>
    </row>
    <row r="82" spans="1:19" ht="393.75" hidden="1">
      <c r="A82" s="181" t="s">
        <v>185</v>
      </c>
      <c r="B82" s="173">
        <v>2017</v>
      </c>
      <c r="C82" s="187"/>
      <c r="D82" s="187"/>
      <c r="E82" s="187"/>
      <c r="F82" s="187"/>
      <c r="G82" s="187"/>
      <c r="H82" s="187"/>
      <c r="I82" s="187"/>
      <c r="J82" s="187"/>
      <c r="K82" s="187"/>
      <c r="L82" s="217"/>
      <c r="M82" s="160"/>
      <c r="N82" s="218"/>
      <c r="O82" s="180"/>
      <c r="P82" s="180"/>
      <c r="Q82" s="159"/>
      <c r="R82" s="159"/>
      <c r="S82" s="159"/>
    </row>
    <row r="83" spans="1:19" ht="267.75" hidden="1">
      <c r="A83" s="181" t="s">
        <v>712</v>
      </c>
      <c r="B83" s="173">
        <v>2018</v>
      </c>
      <c r="C83" s="187"/>
      <c r="D83" s="187"/>
      <c r="E83" s="187"/>
      <c r="F83" s="187"/>
      <c r="G83" s="187"/>
      <c r="H83" s="187"/>
      <c r="I83" s="187"/>
      <c r="J83" s="187"/>
      <c r="K83" s="187"/>
      <c r="L83" s="217"/>
      <c r="M83" s="160"/>
      <c r="N83" s="218"/>
      <c r="O83" s="180"/>
      <c r="P83" s="180"/>
      <c r="Q83" s="159"/>
      <c r="R83" s="159"/>
      <c r="S83" s="159"/>
    </row>
    <row r="84" spans="1:19" ht="63" hidden="1">
      <c r="A84" s="181" t="s">
        <v>713</v>
      </c>
      <c r="B84" s="173">
        <v>2019</v>
      </c>
      <c r="C84" s="187"/>
      <c r="D84" s="187"/>
      <c r="E84" s="187"/>
      <c r="F84" s="187"/>
      <c r="G84" s="187"/>
      <c r="H84" s="187"/>
      <c r="I84" s="187"/>
      <c r="J84" s="187"/>
      <c r="K84" s="187"/>
      <c r="L84" s="217"/>
      <c r="M84" s="160"/>
      <c r="N84" s="218"/>
      <c r="O84" s="180"/>
      <c r="P84" s="180"/>
      <c r="Q84" s="159"/>
      <c r="R84" s="159"/>
      <c r="S84" s="159"/>
    </row>
    <row r="85" spans="1:19" ht="63" hidden="1">
      <c r="A85" s="181" t="s">
        <v>714</v>
      </c>
      <c r="B85" s="173">
        <v>2020</v>
      </c>
      <c r="C85" s="187"/>
      <c r="D85" s="187"/>
      <c r="E85" s="187"/>
      <c r="F85" s="187"/>
      <c r="G85" s="187"/>
      <c r="H85" s="187"/>
      <c r="I85" s="187"/>
      <c r="J85" s="187"/>
      <c r="K85" s="187"/>
      <c r="L85" s="217"/>
      <c r="M85" s="160"/>
      <c r="N85" s="218"/>
      <c r="O85" s="180"/>
      <c r="P85" s="180"/>
      <c r="Q85" s="159"/>
      <c r="R85" s="159"/>
      <c r="S85" s="159"/>
    </row>
    <row r="86" spans="1:19" ht="47.25" hidden="1">
      <c r="A86" s="181" t="s">
        <v>715</v>
      </c>
      <c r="B86" s="173">
        <v>2021</v>
      </c>
      <c r="C86" s="187"/>
      <c r="D86" s="187"/>
      <c r="E86" s="187"/>
      <c r="F86" s="187"/>
      <c r="G86" s="187"/>
      <c r="H86" s="187"/>
      <c r="I86" s="187"/>
      <c r="J86" s="187"/>
      <c r="K86" s="187"/>
      <c r="L86" s="217"/>
      <c r="M86" s="160"/>
      <c r="N86" s="218"/>
      <c r="O86" s="180"/>
      <c r="P86" s="180"/>
      <c r="Q86" s="159"/>
      <c r="R86" s="159"/>
      <c r="S86" s="159"/>
    </row>
    <row r="87" spans="1:19" ht="94.5" hidden="1">
      <c r="A87" s="181" t="s">
        <v>716</v>
      </c>
      <c r="B87" s="173">
        <v>2022</v>
      </c>
      <c r="C87" s="187"/>
      <c r="D87" s="187"/>
      <c r="E87" s="187"/>
      <c r="F87" s="187"/>
      <c r="G87" s="187"/>
      <c r="H87" s="187"/>
      <c r="I87" s="187"/>
      <c r="J87" s="187"/>
      <c r="K87" s="187"/>
      <c r="L87" s="217"/>
      <c r="M87" s="160"/>
      <c r="N87" s="218"/>
      <c r="O87" s="180"/>
      <c r="P87" s="180"/>
      <c r="Q87" s="159"/>
      <c r="R87" s="159"/>
      <c r="S87" s="159"/>
    </row>
    <row r="88" spans="1:19" ht="141.75" hidden="1">
      <c r="A88" s="181" t="s">
        <v>717</v>
      </c>
      <c r="B88" s="173">
        <v>2023</v>
      </c>
      <c r="C88" s="187"/>
      <c r="D88" s="187"/>
      <c r="E88" s="187"/>
      <c r="F88" s="187"/>
      <c r="G88" s="187"/>
      <c r="H88" s="187"/>
      <c r="I88" s="187"/>
      <c r="J88" s="187"/>
      <c r="K88" s="187"/>
      <c r="L88" s="217"/>
      <c r="M88" s="160"/>
      <c r="N88" s="218"/>
      <c r="O88" s="180"/>
      <c r="P88" s="180"/>
      <c r="Q88" s="159"/>
      <c r="R88" s="159"/>
      <c r="S88" s="159"/>
    </row>
    <row r="89" spans="1:19" ht="110.25" hidden="1">
      <c r="A89" s="181" t="s">
        <v>718</v>
      </c>
      <c r="B89" s="173">
        <v>2024</v>
      </c>
      <c r="C89" s="187"/>
      <c r="D89" s="187"/>
      <c r="E89" s="187"/>
      <c r="F89" s="187"/>
      <c r="G89" s="187"/>
      <c r="H89" s="187"/>
      <c r="I89" s="187"/>
      <c r="J89" s="187"/>
      <c r="K89" s="187"/>
      <c r="L89" s="217"/>
      <c r="M89" s="160"/>
      <c r="N89" s="218"/>
      <c r="O89" s="180"/>
      <c r="P89" s="180"/>
      <c r="Q89" s="159"/>
      <c r="R89" s="159"/>
      <c r="S89" s="159"/>
    </row>
    <row r="90" spans="1:19" ht="63" hidden="1">
      <c r="A90" s="181" t="s">
        <v>719</v>
      </c>
      <c r="B90" s="173">
        <v>2025</v>
      </c>
      <c r="C90" s="187"/>
      <c r="D90" s="187"/>
      <c r="E90" s="187"/>
      <c r="F90" s="187"/>
      <c r="G90" s="187"/>
      <c r="H90" s="187"/>
      <c r="I90" s="187"/>
      <c r="J90" s="187"/>
      <c r="K90" s="187"/>
      <c r="L90" s="217"/>
      <c r="M90" s="160"/>
      <c r="N90" s="218"/>
      <c r="O90" s="180"/>
      <c r="P90" s="180"/>
      <c r="Q90" s="159"/>
      <c r="R90" s="159"/>
      <c r="S90" s="159"/>
    </row>
    <row r="91" spans="1:19" ht="31.5" hidden="1">
      <c r="A91" s="181" t="s">
        <v>720</v>
      </c>
      <c r="B91" s="173">
        <v>2026</v>
      </c>
      <c r="C91" s="187"/>
      <c r="D91" s="187"/>
      <c r="E91" s="187"/>
      <c r="F91" s="187"/>
      <c r="G91" s="187"/>
      <c r="H91" s="187"/>
      <c r="I91" s="187"/>
      <c r="J91" s="187"/>
      <c r="K91" s="187"/>
      <c r="L91" s="217"/>
      <c r="M91" s="160"/>
      <c r="N91" s="218"/>
      <c r="O91" s="180"/>
      <c r="P91" s="180"/>
      <c r="Q91" s="159"/>
      <c r="R91" s="159"/>
      <c r="S91" s="159"/>
    </row>
    <row r="92" spans="1:19" ht="31.5" hidden="1">
      <c r="A92" s="181" t="s">
        <v>721</v>
      </c>
      <c r="B92" s="173">
        <v>2027</v>
      </c>
      <c r="C92" s="187"/>
      <c r="D92" s="187"/>
      <c r="E92" s="187"/>
      <c r="F92" s="187"/>
      <c r="G92" s="187"/>
      <c r="H92" s="187"/>
      <c r="I92" s="187"/>
      <c r="J92" s="187"/>
      <c r="K92" s="187"/>
      <c r="L92" s="217"/>
      <c r="M92" s="160"/>
      <c r="N92" s="218"/>
      <c r="O92" s="180"/>
      <c r="P92" s="180"/>
      <c r="Q92" s="159"/>
      <c r="R92" s="159"/>
      <c r="S92" s="159"/>
    </row>
    <row r="93" spans="1:19" ht="94.5" hidden="1">
      <c r="A93" s="181" t="s">
        <v>722</v>
      </c>
      <c r="B93" s="173">
        <v>2028</v>
      </c>
      <c r="C93" s="187"/>
      <c r="D93" s="187"/>
      <c r="E93" s="187"/>
      <c r="F93" s="187"/>
      <c r="G93" s="187"/>
      <c r="H93" s="187"/>
      <c r="I93" s="187"/>
      <c r="J93" s="187"/>
      <c r="K93" s="187"/>
      <c r="L93" s="217"/>
      <c r="M93" s="160"/>
      <c r="N93" s="218"/>
      <c r="O93" s="180"/>
      <c r="P93" s="180"/>
      <c r="Q93" s="159"/>
      <c r="R93" s="159"/>
      <c r="S93" s="159"/>
    </row>
    <row r="94" spans="1:19" ht="393.75" hidden="1">
      <c r="A94" s="181" t="s">
        <v>723</v>
      </c>
      <c r="B94" s="173">
        <v>2029</v>
      </c>
      <c r="C94" s="187"/>
      <c r="D94" s="187"/>
      <c r="E94" s="187"/>
      <c r="F94" s="187"/>
      <c r="G94" s="187"/>
      <c r="H94" s="187"/>
      <c r="I94" s="187"/>
      <c r="J94" s="187"/>
      <c r="K94" s="187"/>
      <c r="L94" s="217"/>
      <c r="M94" s="160"/>
      <c r="N94" s="218"/>
      <c r="O94" s="180"/>
      <c r="P94" s="180"/>
      <c r="Q94" s="159"/>
      <c r="R94" s="159"/>
      <c r="S94" s="159"/>
    </row>
    <row r="95" spans="1:19" ht="409.5" hidden="1">
      <c r="A95" s="181" t="s">
        <v>724</v>
      </c>
      <c r="B95" s="173">
        <v>2030</v>
      </c>
      <c r="C95" s="187"/>
      <c r="D95" s="187"/>
      <c r="E95" s="187"/>
      <c r="F95" s="187"/>
      <c r="G95" s="187"/>
      <c r="H95" s="187"/>
      <c r="I95" s="187"/>
      <c r="J95" s="187"/>
      <c r="K95" s="187"/>
      <c r="L95" s="217"/>
      <c r="M95" s="160"/>
      <c r="N95" s="218"/>
      <c r="O95" s="180"/>
      <c r="P95" s="180"/>
      <c r="Q95" s="159"/>
      <c r="R95" s="159"/>
      <c r="S95" s="159"/>
    </row>
    <row r="96" spans="1:19" ht="157.5" hidden="1">
      <c r="A96" s="181" t="s">
        <v>725</v>
      </c>
      <c r="B96" s="173">
        <v>2031</v>
      </c>
      <c r="C96" s="187"/>
      <c r="D96" s="187"/>
      <c r="E96" s="187"/>
      <c r="F96" s="187"/>
      <c r="G96" s="187"/>
      <c r="H96" s="187"/>
      <c r="I96" s="187"/>
      <c r="J96" s="187"/>
      <c r="K96" s="187"/>
      <c r="L96" s="217"/>
      <c r="M96" s="160"/>
      <c r="N96" s="218"/>
      <c r="O96" s="180"/>
      <c r="P96" s="180"/>
      <c r="Q96" s="159"/>
      <c r="R96" s="159"/>
      <c r="S96" s="159"/>
    </row>
    <row r="97" spans="1:19" ht="204.75" hidden="1">
      <c r="A97" s="181" t="s">
        <v>726</v>
      </c>
      <c r="B97" s="173">
        <v>2032</v>
      </c>
      <c r="C97" s="187"/>
      <c r="D97" s="187"/>
      <c r="E97" s="187"/>
      <c r="F97" s="187"/>
      <c r="G97" s="187"/>
      <c r="H97" s="187"/>
      <c r="I97" s="187"/>
      <c r="J97" s="187"/>
      <c r="K97" s="187"/>
      <c r="L97" s="217"/>
      <c r="M97" s="160"/>
      <c r="N97" s="218"/>
      <c r="O97" s="180"/>
      <c r="P97" s="180"/>
      <c r="Q97" s="159"/>
      <c r="R97" s="159"/>
      <c r="S97" s="159"/>
    </row>
    <row r="98" spans="1:19" ht="220.5" hidden="1">
      <c r="A98" s="181" t="s">
        <v>727</v>
      </c>
      <c r="B98" s="173">
        <v>2033</v>
      </c>
      <c r="C98" s="187"/>
      <c r="D98" s="187"/>
      <c r="E98" s="187"/>
      <c r="F98" s="187"/>
      <c r="G98" s="187"/>
      <c r="H98" s="187"/>
      <c r="I98" s="187"/>
      <c r="J98" s="187"/>
      <c r="K98" s="187"/>
      <c r="L98" s="217"/>
      <c r="M98" s="160"/>
      <c r="N98" s="218"/>
      <c r="O98" s="180"/>
      <c r="P98" s="180"/>
      <c r="Q98" s="159"/>
      <c r="R98" s="159"/>
      <c r="S98" s="159"/>
    </row>
    <row r="99" spans="1:19" ht="78.75" hidden="1">
      <c r="A99" s="181" t="s">
        <v>728</v>
      </c>
      <c r="B99" s="173">
        <v>2034</v>
      </c>
      <c r="C99" s="187"/>
      <c r="D99" s="187"/>
      <c r="E99" s="187"/>
      <c r="F99" s="187"/>
      <c r="G99" s="187"/>
      <c r="H99" s="187"/>
      <c r="I99" s="187"/>
      <c r="J99" s="187"/>
      <c r="K99" s="187"/>
      <c r="L99" s="217"/>
      <c r="M99" s="160"/>
      <c r="N99" s="218"/>
      <c r="O99" s="180"/>
      <c r="P99" s="180"/>
      <c r="Q99" s="159"/>
      <c r="R99" s="159"/>
      <c r="S99" s="159"/>
    </row>
    <row r="100" spans="1:19" ht="110.25" hidden="1">
      <c r="A100" s="181" t="s">
        <v>729</v>
      </c>
      <c r="B100" s="173">
        <v>2035</v>
      </c>
      <c r="C100" s="187"/>
      <c r="D100" s="187"/>
      <c r="E100" s="187"/>
      <c r="F100" s="187"/>
      <c r="G100" s="187"/>
      <c r="H100" s="187"/>
      <c r="I100" s="187"/>
      <c r="J100" s="187"/>
      <c r="K100" s="187"/>
      <c r="L100" s="217"/>
      <c r="M100" s="160"/>
      <c r="N100" s="218"/>
      <c r="O100" s="180"/>
      <c r="P100" s="180"/>
      <c r="Q100" s="159"/>
      <c r="R100" s="159"/>
      <c r="S100" s="159"/>
    </row>
    <row r="101" spans="1:19" ht="78.75" hidden="1">
      <c r="A101" s="181" t="s">
        <v>730</v>
      </c>
      <c r="B101" s="173">
        <v>2036</v>
      </c>
      <c r="C101" s="187"/>
      <c r="D101" s="187"/>
      <c r="E101" s="187"/>
      <c r="F101" s="187"/>
      <c r="G101" s="187"/>
      <c r="H101" s="187"/>
      <c r="I101" s="187"/>
      <c r="J101" s="187"/>
      <c r="K101" s="187"/>
      <c r="L101" s="217"/>
      <c r="M101" s="160"/>
      <c r="N101" s="218"/>
      <c r="O101" s="180"/>
      <c r="P101" s="180"/>
      <c r="Q101" s="159"/>
      <c r="R101" s="159"/>
      <c r="S101" s="159"/>
    </row>
    <row r="102" spans="1:19" ht="63" hidden="1">
      <c r="A102" s="181" t="s">
        <v>731</v>
      </c>
      <c r="B102" s="173">
        <v>2037</v>
      </c>
      <c r="C102" s="187"/>
      <c r="D102" s="187"/>
      <c r="E102" s="187"/>
      <c r="F102" s="187"/>
      <c r="G102" s="187"/>
      <c r="H102" s="187"/>
      <c r="I102" s="187"/>
      <c r="J102" s="187"/>
      <c r="K102" s="187"/>
      <c r="L102" s="217"/>
      <c r="M102" s="160"/>
      <c r="N102" s="218"/>
      <c r="O102" s="180"/>
      <c r="P102" s="180"/>
      <c r="Q102" s="159"/>
      <c r="R102" s="159"/>
      <c r="S102" s="159"/>
    </row>
    <row r="103" spans="1:19" ht="126" hidden="1">
      <c r="A103" s="181" t="s">
        <v>732</v>
      </c>
      <c r="B103" s="173">
        <v>2038</v>
      </c>
      <c r="C103" s="187"/>
      <c r="D103" s="187"/>
      <c r="E103" s="187"/>
      <c r="F103" s="187"/>
      <c r="G103" s="187"/>
      <c r="H103" s="187"/>
      <c r="I103" s="187"/>
      <c r="J103" s="187"/>
      <c r="K103" s="187"/>
      <c r="L103" s="217"/>
      <c r="M103" s="160"/>
      <c r="N103" s="218"/>
      <c r="O103" s="180"/>
      <c r="P103" s="180"/>
      <c r="Q103" s="159"/>
      <c r="R103" s="159"/>
      <c r="S103" s="159"/>
    </row>
    <row r="104" spans="1:19" ht="47.25" hidden="1">
      <c r="A104" s="181" t="s">
        <v>733</v>
      </c>
      <c r="B104" s="173">
        <v>2039</v>
      </c>
      <c r="C104" s="187"/>
      <c r="D104" s="187"/>
      <c r="E104" s="187"/>
      <c r="F104" s="187"/>
      <c r="G104" s="187"/>
      <c r="H104" s="187"/>
      <c r="I104" s="187"/>
      <c r="J104" s="187"/>
      <c r="K104" s="187"/>
      <c r="L104" s="217"/>
      <c r="M104" s="160"/>
      <c r="N104" s="218"/>
      <c r="O104" s="180"/>
      <c r="P104" s="180"/>
      <c r="Q104" s="159"/>
      <c r="R104" s="159"/>
      <c r="S104" s="159"/>
    </row>
    <row r="105" spans="1:19" ht="173.25" hidden="1">
      <c r="A105" s="181" t="s">
        <v>734</v>
      </c>
      <c r="B105" s="173">
        <v>2040</v>
      </c>
      <c r="C105" s="187"/>
      <c r="D105" s="187"/>
      <c r="E105" s="187"/>
      <c r="F105" s="187"/>
      <c r="G105" s="187"/>
      <c r="H105" s="187"/>
      <c r="I105" s="187"/>
      <c r="J105" s="187"/>
      <c r="K105" s="187"/>
      <c r="L105" s="217"/>
      <c r="M105" s="160"/>
      <c r="N105" s="218"/>
      <c r="O105" s="180"/>
      <c r="P105" s="180"/>
      <c r="Q105" s="159"/>
      <c r="R105" s="159"/>
      <c r="S105" s="159"/>
    </row>
    <row r="106" spans="1:19" ht="63" hidden="1">
      <c r="A106" s="181" t="s">
        <v>735</v>
      </c>
      <c r="B106" s="173">
        <v>2041</v>
      </c>
      <c r="C106" s="187"/>
      <c r="D106" s="187"/>
      <c r="E106" s="187"/>
      <c r="F106" s="187"/>
      <c r="G106" s="187"/>
      <c r="H106" s="187"/>
      <c r="I106" s="187"/>
      <c r="J106" s="187"/>
      <c r="K106" s="187"/>
      <c r="L106" s="217"/>
      <c r="M106" s="160"/>
      <c r="N106" s="218"/>
      <c r="O106" s="180"/>
      <c r="P106" s="180"/>
      <c r="Q106" s="159"/>
      <c r="R106" s="159"/>
      <c r="S106" s="159"/>
    </row>
    <row r="107" spans="1:19" ht="31.5" hidden="1">
      <c r="A107" s="181" t="s">
        <v>385</v>
      </c>
      <c r="B107" s="173">
        <v>2042</v>
      </c>
      <c r="C107" s="187"/>
      <c r="D107" s="187"/>
      <c r="E107" s="187"/>
      <c r="F107" s="187"/>
      <c r="G107" s="187"/>
      <c r="H107" s="187"/>
      <c r="I107" s="187"/>
      <c r="J107" s="187"/>
      <c r="K107" s="187"/>
      <c r="L107" s="217"/>
      <c r="M107" s="160"/>
      <c r="N107" s="218"/>
      <c r="O107" s="180"/>
      <c r="P107" s="180"/>
      <c r="Q107" s="159"/>
      <c r="R107" s="159"/>
      <c r="S107" s="159"/>
    </row>
    <row r="108" spans="1:19" ht="110.25" hidden="1">
      <c r="A108" s="181" t="s">
        <v>736</v>
      </c>
      <c r="B108" s="173">
        <v>2043</v>
      </c>
      <c r="C108" s="187"/>
      <c r="D108" s="187"/>
      <c r="E108" s="187"/>
      <c r="F108" s="187"/>
      <c r="G108" s="187"/>
      <c r="H108" s="187"/>
      <c r="I108" s="187"/>
      <c r="J108" s="187"/>
      <c r="K108" s="187"/>
      <c r="L108" s="217"/>
      <c r="M108" s="160"/>
      <c r="N108" s="218"/>
      <c r="O108" s="180"/>
      <c r="P108" s="180"/>
      <c r="Q108" s="159"/>
      <c r="R108" s="159"/>
      <c r="S108" s="159"/>
    </row>
    <row r="109" spans="1:19" ht="31.5" hidden="1">
      <c r="A109" s="181" t="s">
        <v>737</v>
      </c>
      <c r="B109" s="173">
        <v>2044</v>
      </c>
      <c r="C109" s="187"/>
      <c r="D109" s="187"/>
      <c r="E109" s="187"/>
      <c r="F109" s="187"/>
      <c r="G109" s="187"/>
      <c r="H109" s="187"/>
      <c r="I109" s="187"/>
      <c r="J109" s="187"/>
      <c r="K109" s="187"/>
      <c r="L109" s="217"/>
      <c r="M109" s="160"/>
      <c r="N109" s="218"/>
      <c r="O109" s="180"/>
      <c r="P109" s="180"/>
      <c r="Q109" s="159"/>
      <c r="R109" s="159"/>
      <c r="S109" s="159"/>
    </row>
    <row r="110" spans="1:19" ht="94.5" hidden="1">
      <c r="A110" s="181" t="s">
        <v>390</v>
      </c>
      <c r="B110" s="173">
        <v>2045</v>
      </c>
      <c r="C110" s="187"/>
      <c r="D110" s="187"/>
      <c r="E110" s="187"/>
      <c r="F110" s="187"/>
      <c r="G110" s="187"/>
      <c r="H110" s="187"/>
      <c r="I110" s="187"/>
      <c r="J110" s="187"/>
      <c r="K110" s="187"/>
      <c r="L110" s="217"/>
      <c r="M110" s="160"/>
      <c r="N110" s="218"/>
      <c r="O110" s="180"/>
      <c r="P110" s="180"/>
      <c r="Q110" s="159"/>
      <c r="R110" s="159"/>
      <c r="S110" s="159"/>
    </row>
    <row r="111" spans="1:19" ht="141.75" hidden="1">
      <c r="A111" s="219" t="s">
        <v>738</v>
      </c>
      <c r="B111" s="220">
        <v>2100</v>
      </c>
      <c r="C111" s="169" t="s">
        <v>5</v>
      </c>
      <c r="D111" s="170" t="s">
        <v>5</v>
      </c>
      <c r="E111" s="170" t="s">
        <v>5</v>
      </c>
      <c r="F111" s="169" t="s">
        <v>5</v>
      </c>
      <c r="G111" s="170" t="s">
        <v>5</v>
      </c>
      <c r="H111" s="170" t="s">
        <v>5</v>
      </c>
      <c r="I111" s="170"/>
      <c r="J111" s="170"/>
      <c r="K111" s="170"/>
      <c r="L111" s="221" t="s">
        <v>5</v>
      </c>
      <c r="M111" s="222" t="s">
        <v>5</v>
      </c>
      <c r="N111" s="223"/>
      <c r="O111" s="224">
        <f>SUM(O112:O129)</f>
        <v>0</v>
      </c>
      <c r="P111" s="224">
        <f>SUM(P112:P129)</f>
        <v>0</v>
      </c>
    </row>
    <row r="112" spans="1:19" ht="31.5" hidden="1">
      <c r="A112" s="225" t="s">
        <v>453</v>
      </c>
      <c r="B112" s="226">
        <v>2101</v>
      </c>
      <c r="C112" s="187"/>
      <c r="D112" s="187"/>
      <c r="E112" s="187"/>
      <c r="F112" s="187"/>
      <c r="G112" s="187"/>
      <c r="H112" s="187"/>
      <c r="I112" s="187"/>
      <c r="J112" s="187"/>
      <c r="K112" s="187"/>
      <c r="L112" s="227"/>
      <c r="M112" s="157"/>
      <c r="N112" s="228"/>
      <c r="O112" s="229"/>
      <c r="P112" s="229"/>
    </row>
    <row r="113" spans="1:16" ht="31.5" hidden="1">
      <c r="A113" s="225" t="s">
        <v>454</v>
      </c>
      <c r="B113" s="226">
        <v>2102</v>
      </c>
      <c r="C113" s="187"/>
      <c r="D113" s="187"/>
      <c r="E113" s="187"/>
      <c r="F113" s="187"/>
      <c r="G113" s="187"/>
      <c r="H113" s="187"/>
      <c r="I113" s="187"/>
      <c r="J113" s="187"/>
      <c r="K113" s="187"/>
      <c r="L113" s="227"/>
      <c r="M113" s="157"/>
      <c r="N113" s="228"/>
      <c r="O113" s="229"/>
      <c r="P113" s="229"/>
    </row>
    <row r="114" spans="1:16" ht="63" hidden="1">
      <c r="A114" s="225" t="s">
        <v>458</v>
      </c>
      <c r="B114" s="226">
        <v>2103</v>
      </c>
      <c r="C114" s="187"/>
      <c r="D114" s="187"/>
      <c r="E114" s="187"/>
      <c r="F114" s="187"/>
      <c r="G114" s="187"/>
      <c r="H114" s="187"/>
      <c r="I114" s="187"/>
      <c r="J114" s="187"/>
      <c r="K114" s="187"/>
      <c r="L114" s="227"/>
      <c r="M114" s="157"/>
      <c r="N114" s="228"/>
      <c r="O114" s="229"/>
      <c r="P114" s="229"/>
    </row>
    <row r="115" spans="1:16" ht="31.5" hidden="1">
      <c r="A115" s="225" t="s">
        <v>459</v>
      </c>
      <c r="B115" s="226">
        <v>2104</v>
      </c>
      <c r="C115" s="187"/>
      <c r="D115" s="187"/>
      <c r="E115" s="187"/>
      <c r="F115" s="187"/>
      <c r="G115" s="187"/>
      <c r="H115" s="187"/>
      <c r="I115" s="187"/>
      <c r="J115" s="187"/>
      <c r="K115" s="187"/>
      <c r="L115" s="227"/>
      <c r="M115" s="157"/>
      <c r="N115" s="228"/>
      <c r="O115" s="229"/>
      <c r="P115" s="229"/>
    </row>
    <row r="116" spans="1:16" ht="157.5" hidden="1">
      <c r="A116" s="225" t="s">
        <v>460</v>
      </c>
      <c r="B116" s="226">
        <v>2105</v>
      </c>
      <c r="C116" s="187"/>
      <c r="D116" s="187"/>
      <c r="E116" s="187"/>
      <c r="F116" s="187"/>
      <c r="G116" s="187"/>
      <c r="H116" s="187"/>
      <c r="I116" s="187"/>
      <c r="J116" s="187"/>
      <c r="K116" s="187"/>
      <c r="L116" s="227"/>
      <c r="M116" s="157"/>
      <c r="N116" s="228"/>
      <c r="O116" s="229"/>
      <c r="P116" s="229"/>
    </row>
    <row r="117" spans="1:16" ht="94.5" hidden="1">
      <c r="A117" s="225" t="s">
        <v>461</v>
      </c>
      <c r="B117" s="226">
        <v>2106</v>
      </c>
      <c r="C117" s="187"/>
      <c r="D117" s="187"/>
      <c r="E117" s="187"/>
      <c r="F117" s="187"/>
      <c r="G117" s="187"/>
      <c r="H117" s="187"/>
      <c r="I117" s="187"/>
      <c r="J117" s="187"/>
      <c r="K117" s="187"/>
      <c r="L117" s="227"/>
      <c r="M117" s="157"/>
      <c r="N117" s="228"/>
      <c r="O117" s="229"/>
      <c r="P117" s="229"/>
    </row>
    <row r="118" spans="1:16" ht="110.25" hidden="1">
      <c r="A118" s="225" t="s">
        <v>462</v>
      </c>
      <c r="B118" s="226">
        <v>2107</v>
      </c>
      <c r="C118" s="187"/>
      <c r="D118" s="187"/>
      <c r="E118" s="187"/>
      <c r="F118" s="187"/>
      <c r="G118" s="187"/>
      <c r="H118" s="187"/>
      <c r="I118" s="187"/>
      <c r="J118" s="187"/>
      <c r="K118" s="187"/>
      <c r="L118" s="227"/>
      <c r="M118" s="157"/>
      <c r="N118" s="228"/>
      <c r="O118" s="229"/>
      <c r="P118" s="229"/>
    </row>
    <row r="119" spans="1:16" ht="63" hidden="1">
      <c r="A119" s="225" t="s">
        <v>463</v>
      </c>
      <c r="B119" s="226">
        <v>2108</v>
      </c>
      <c r="C119" s="187"/>
      <c r="D119" s="187"/>
      <c r="E119" s="187"/>
      <c r="F119" s="187"/>
      <c r="G119" s="187"/>
      <c r="H119" s="187"/>
      <c r="I119" s="187"/>
      <c r="J119" s="187"/>
      <c r="K119" s="187"/>
      <c r="L119" s="227"/>
      <c r="M119" s="157"/>
      <c r="N119" s="228"/>
      <c r="O119" s="229"/>
      <c r="P119" s="229"/>
    </row>
    <row r="120" spans="1:16" ht="63" hidden="1">
      <c r="A120" s="225" t="s">
        <v>464</v>
      </c>
      <c r="B120" s="226">
        <v>2109</v>
      </c>
      <c r="C120" s="187"/>
      <c r="D120" s="187"/>
      <c r="E120" s="187"/>
      <c r="F120" s="187"/>
      <c r="G120" s="187"/>
      <c r="H120" s="187"/>
      <c r="I120" s="187"/>
      <c r="J120" s="187"/>
      <c r="K120" s="187"/>
      <c r="L120" s="227"/>
      <c r="M120" s="157"/>
      <c r="N120" s="228"/>
      <c r="O120" s="229"/>
      <c r="P120" s="229"/>
    </row>
    <row r="121" spans="1:16" ht="173.25" hidden="1">
      <c r="A121" s="225" t="s">
        <v>465</v>
      </c>
      <c r="B121" s="226">
        <v>2110</v>
      </c>
      <c r="C121" s="187"/>
      <c r="D121" s="187"/>
      <c r="E121" s="187"/>
      <c r="F121" s="187"/>
      <c r="G121" s="187"/>
      <c r="H121" s="187"/>
      <c r="I121" s="187"/>
      <c r="J121" s="187"/>
      <c r="K121" s="187"/>
      <c r="L121" s="227"/>
      <c r="M121" s="157"/>
      <c r="N121" s="228"/>
      <c r="O121" s="229"/>
      <c r="P121" s="229"/>
    </row>
    <row r="122" spans="1:16" ht="189" hidden="1">
      <c r="A122" s="225" t="s">
        <v>466</v>
      </c>
      <c r="B122" s="226">
        <v>2111</v>
      </c>
      <c r="C122" s="187"/>
      <c r="D122" s="187"/>
      <c r="E122" s="187"/>
      <c r="F122" s="187"/>
      <c r="G122" s="187"/>
      <c r="H122" s="187"/>
      <c r="I122" s="187"/>
      <c r="J122" s="187"/>
      <c r="K122" s="187"/>
      <c r="L122" s="227"/>
      <c r="M122" s="157"/>
      <c r="N122" s="228"/>
      <c r="O122" s="229"/>
      <c r="P122" s="229"/>
    </row>
    <row r="123" spans="1:16" ht="173.25" hidden="1">
      <c r="A123" s="225" t="s">
        <v>468</v>
      </c>
      <c r="B123" s="226">
        <v>2112</v>
      </c>
      <c r="C123" s="187"/>
      <c r="D123" s="187"/>
      <c r="E123" s="187"/>
      <c r="F123" s="187"/>
      <c r="G123" s="187"/>
      <c r="H123" s="187"/>
      <c r="I123" s="187"/>
      <c r="J123" s="187"/>
      <c r="K123" s="187"/>
      <c r="L123" s="227"/>
      <c r="M123" s="157"/>
      <c r="N123" s="228"/>
      <c r="O123" s="229"/>
      <c r="P123" s="229"/>
    </row>
    <row r="124" spans="1:16" ht="189" hidden="1">
      <c r="A124" s="225" t="s">
        <v>469</v>
      </c>
      <c r="B124" s="226">
        <v>2113</v>
      </c>
      <c r="C124" s="187"/>
      <c r="D124" s="187"/>
      <c r="E124" s="187"/>
      <c r="F124" s="187"/>
      <c r="G124" s="187"/>
      <c r="H124" s="187"/>
      <c r="I124" s="187"/>
      <c r="J124" s="187"/>
      <c r="K124" s="187"/>
      <c r="L124" s="227"/>
      <c r="M124" s="157"/>
      <c r="N124" s="228"/>
      <c r="O124" s="229"/>
      <c r="P124" s="229"/>
    </row>
    <row r="125" spans="1:16" ht="47.25" hidden="1">
      <c r="A125" s="225" t="s">
        <v>475</v>
      </c>
      <c r="B125" s="226">
        <v>2114</v>
      </c>
      <c r="C125" s="187"/>
      <c r="D125" s="187"/>
      <c r="E125" s="187"/>
      <c r="F125" s="187"/>
      <c r="G125" s="187"/>
      <c r="H125" s="187"/>
      <c r="I125" s="187"/>
      <c r="J125" s="187"/>
      <c r="K125" s="187"/>
      <c r="L125" s="227"/>
      <c r="M125" s="157"/>
      <c r="N125" s="228"/>
      <c r="O125" s="229"/>
      <c r="P125" s="229"/>
    </row>
    <row r="126" spans="1:16" ht="236.25" hidden="1">
      <c r="A126" s="225" t="s">
        <v>476</v>
      </c>
      <c r="B126" s="226">
        <v>2115</v>
      </c>
      <c r="C126" s="187"/>
      <c r="D126" s="187"/>
      <c r="E126" s="187"/>
      <c r="F126" s="187"/>
      <c r="G126" s="187"/>
      <c r="H126" s="187"/>
      <c r="I126" s="187"/>
      <c r="J126" s="187"/>
      <c r="K126" s="187"/>
      <c r="L126" s="227"/>
      <c r="M126" s="157"/>
      <c r="N126" s="228"/>
      <c r="O126" s="229"/>
      <c r="P126" s="229"/>
    </row>
    <row r="127" spans="1:16" ht="204.75" hidden="1">
      <c r="A127" s="225" t="s">
        <v>477</v>
      </c>
      <c r="B127" s="226">
        <v>2116</v>
      </c>
      <c r="C127" s="187"/>
      <c r="D127" s="187"/>
      <c r="E127" s="187"/>
      <c r="F127" s="187"/>
      <c r="G127" s="187"/>
      <c r="H127" s="187"/>
      <c r="I127" s="187"/>
      <c r="J127" s="187"/>
      <c r="K127" s="187"/>
      <c r="L127" s="227"/>
      <c r="M127" s="157"/>
      <c r="N127" s="228"/>
      <c r="O127" s="229"/>
      <c r="P127" s="229"/>
    </row>
    <row r="128" spans="1:16" hidden="1">
      <c r="A128" s="225" t="s">
        <v>9</v>
      </c>
      <c r="B128" s="226">
        <v>2117</v>
      </c>
      <c r="C128" s="184"/>
      <c r="D128" s="191"/>
      <c r="E128" s="191"/>
      <c r="F128" s="184"/>
      <c r="G128" s="191"/>
      <c r="H128" s="191"/>
      <c r="I128" s="191"/>
      <c r="J128" s="191"/>
      <c r="K128" s="191"/>
      <c r="L128" s="230"/>
      <c r="M128" s="231"/>
      <c r="N128" s="228"/>
      <c r="O128" s="229"/>
      <c r="P128" s="229"/>
    </row>
    <row r="129" spans="1:16" hidden="1">
      <c r="A129" s="225" t="s">
        <v>9</v>
      </c>
      <c r="B129" s="226">
        <v>2118</v>
      </c>
      <c r="C129" s="184"/>
      <c r="D129" s="191"/>
      <c r="E129" s="191"/>
      <c r="F129" s="184"/>
      <c r="G129" s="191"/>
      <c r="H129" s="191"/>
      <c r="I129" s="191"/>
      <c r="J129" s="191"/>
      <c r="K129" s="191"/>
      <c r="L129" s="230"/>
      <c r="M129" s="231"/>
      <c r="N129" s="228"/>
      <c r="O129" s="229"/>
      <c r="P129" s="229"/>
    </row>
    <row r="130" spans="1:16" ht="141.75" hidden="1">
      <c r="A130" s="232" t="s">
        <v>739</v>
      </c>
      <c r="B130" s="233">
        <v>2200</v>
      </c>
      <c r="C130" s="169" t="s">
        <v>5</v>
      </c>
      <c r="D130" s="170" t="s">
        <v>5</v>
      </c>
      <c r="E130" s="170" t="s">
        <v>5</v>
      </c>
      <c r="F130" s="169" t="s">
        <v>5</v>
      </c>
      <c r="G130" s="170" t="s">
        <v>5</v>
      </c>
      <c r="H130" s="170" t="s">
        <v>5</v>
      </c>
      <c r="I130" s="170"/>
      <c r="J130" s="170"/>
      <c r="K130" s="170"/>
      <c r="L130" s="234" t="s">
        <v>5</v>
      </c>
      <c r="M130" s="235" t="s">
        <v>5</v>
      </c>
      <c r="N130" s="236"/>
      <c r="O130" s="237">
        <f>O131+O145+O148</f>
        <v>0</v>
      </c>
      <c r="P130" s="237">
        <f>P131+P145+P148</f>
        <v>0</v>
      </c>
    </row>
    <row r="131" spans="1:16" ht="78.75" hidden="1">
      <c r="A131" s="232" t="s">
        <v>740</v>
      </c>
      <c r="B131" s="233">
        <v>2201</v>
      </c>
      <c r="C131" s="169" t="s">
        <v>5</v>
      </c>
      <c r="D131" s="170" t="s">
        <v>5</v>
      </c>
      <c r="E131" s="170" t="s">
        <v>5</v>
      </c>
      <c r="F131" s="169" t="s">
        <v>5</v>
      </c>
      <c r="G131" s="170" t="s">
        <v>5</v>
      </c>
      <c r="H131" s="170" t="s">
        <v>5</v>
      </c>
      <c r="I131" s="170"/>
      <c r="J131" s="170"/>
      <c r="K131" s="170"/>
      <c r="L131" s="234" t="s">
        <v>5</v>
      </c>
      <c r="M131" s="235" t="s">
        <v>5</v>
      </c>
      <c r="N131" s="236"/>
      <c r="O131" s="237">
        <f>SUM(O132:O144)</f>
        <v>0</v>
      </c>
      <c r="P131" s="237">
        <f>SUM(P132:P144)</f>
        <v>0</v>
      </c>
    </row>
    <row r="132" spans="1:16" hidden="1">
      <c r="A132" s="225" t="s">
        <v>741</v>
      </c>
      <c r="B132" s="226">
        <v>2202</v>
      </c>
      <c r="C132" s="187"/>
      <c r="D132" s="187"/>
      <c r="E132" s="187"/>
      <c r="F132" s="187"/>
      <c r="G132" s="187"/>
      <c r="H132" s="187"/>
      <c r="I132" s="187"/>
      <c r="J132" s="187"/>
      <c r="K132" s="187"/>
      <c r="L132" s="227"/>
      <c r="M132" s="157"/>
      <c r="N132" s="228"/>
      <c r="O132" s="229"/>
      <c r="P132" s="229"/>
    </row>
    <row r="133" spans="1:16" ht="31.5" hidden="1">
      <c r="A133" s="225" t="s">
        <v>742</v>
      </c>
      <c r="B133" s="226">
        <v>2203</v>
      </c>
      <c r="C133" s="187"/>
      <c r="D133" s="187"/>
      <c r="E133" s="187"/>
      <c r="F133" s="187"/>
      <c r="G133" s="187"/>
      <c r="H133" s="187"/>
      <c r="I133" s="187"/>
      <c r="J133" s="187"/>
      <c r="K133" s="187"/>
      <c r="L133" s="227"/>
      <c r="M133" s="157"/>
      <c r="N133" s="228"/>
      <c r="O133" s="229"/>
      <c r="P133" s="229"/>
    </row>
    <row r="134" spans="1:16" ht="31.5" hidden="1">
      <c r="A134" s="225" t="s">
        <v>482</v>
      </c>
      <c r="B134" s="226">
        <v>2204</v>
      </c>
      <c r="C134" s="187"/>
      <c r="D134" s="187"/>
      <c r="E134" s="187"/>
      <c r="F134" s="187"/>
      <c r="G134" s="187"/>
      <c r="H134" s="187"/>
      <c r="I134" s="187"/>
      <c r="J134" s="187"/>
      <c r="K134" s="187"/>
      <c r="L134" s="227"/>
      <c r="M134" s="157"/>
      <c r="N134" s="228"/>
      <c r="O134" s="229"/>
      <c r="P134" s="229"/>
    </row>
    <row r="135" spans="1:16" ht="78.75" hidden="1">
      <c r="A135" s="225" t="s">
        <v>743</v>
      </c>
      <c r="B135" s="226">
        <v>2205</v>
      </c>
      <c r="C135" s="187"/>
      <c r="D135" s="187"/>
      <c r="E135" s="187"/>
      <c r="F135" s="187"/>
      <c r="G135" s="187"/>
      <c r="H135" s="187"/>
      <c r="I135" s="187"/>
      <c r="J135" s="187"/>
      <c r="K135" s="187"/>
      <c r="L135" s="227"/>
      <c r="M135" s="157"/>
      <c r="N135" s="228"/>
      <c r="O135" s="229"/>
      <c r="P135" s="229"/>
    </row>
    <row r="136" spans="1:16" ht="78.75" hidden="1">
      <c r="A136" s="225" t="s">
        <v>744</v>
      </c>
      <c r="B136" s="226">
        <v>2206</v>
      </c>
      <c r="C136" s="187"/>
      <c r="D136" s="187"/>
      <c r="E136" s="187"/>
      <c r="F136" s="187"/>
      <c r="G136" s="187"/>
      <c r="H136" s="187"/>
      <c r="I136" s="187"/>
      <c r="J136" s="187"/>
      <c r="K136" s="187"/>
      <c r="L136" s="227"/>
      <c r="M136" s="157"/>
      <c r="N136" s="228"/>
      <c r="O136" s="229"/>
      <c r="P136" s="229"/>
    </row>
    <row r="137" spans="1:16" ht="31.5" hidden="1">
      <c r="A137" s="225" t="s">
        <v>745</v>
      </c>
      <c r="B137" s="226">
        <v>2207</v>
      </c>
      <c r="C137" s="187"/>
      <c r="D137" s="187"/>
      <c r="E137" s="187"/>
      <c r="F137" s="187"/>
      <c r="G137" s="187"/>
      <c r="H137" s="187"/>
      <c r="I137" s="187"/>
      <c r="J137" s="187"/>
      <c r="K137" s="187"/>
      <c r="L137" s="227"/>
      <c r="M137" s="157"/>
      <c r="N137" s="228"/>
      <c r="O137" s="229"/>
      <c r="P137" s="229"/>
    </row>
    <row r="138" spans="1:16" hidden="1">
      <c r="A138" s="225" t="s">
        <v>486</v>
      </c>
      <c r="B138" s="226">
        <v>2208</v>
      </c>
      <c r="C138" s="187"/>
      <c r="D138" s="187"/>
      <c r="E138" s="187"/>
      <c r="F138" s="187"/>
      <c r="G138" s="187"/>
      <c r="H138" s="187"/>
      <c r="I138" s="187"/>
      <c r="J138" s="187"/>
      <c r="K138" s="187"/>
      <c r="L138" s="227"/>
      <c r="M138" s="157"/>
      <c r="N138" s="228"/>
      <c r="O138" s="229"/>
      <c r="P138" s="229"/>
    </row>
    <row r="139" spans="1:16" ht="94.5" hidden="1">
      <c r="A139" s="225" t="s">
        <v>493</v>
      </c>
      <c r="B139" s="226">
        <v>2209</v>
      </c>
      <c r="C139" s="187"/>
      <c r="D139" s="187"/>
      <c r="E139" s="187"/>
      <c r="F139" s="187"/>
      <c r="G139" s="187"/>
      <c r="H139" s="187"/>
      <c r="I139" s="187"/>
      <c r="J139" s="187"/>
      <c r="K139" s="187"/>
      <c r="L139" s="227"/>
      <c r="M139" s="157"/>
      <c r="N139" s="228"/>
      <c r="O139" s="229"/>
      <c r="P139" s="229"/>
    </row>
    <row r="140" spans="1:16" ht="126" hidden="1">
      <c r="A140" s="225" t="s">
        <v>494</v>
      </c>
      <c r="B140" s="226">
        <v>2210</v>
      </c>
      <c r="C140" s="187"/>
      <c r="D140" s="187"/>
      <c r="E140" s="187"/>
      <c r="F140" s="187"/>
      <c r="G140" s="187"/>
      <c r="H140" s="187"/>
      <c r="I140" s="187"/>
      <c r="J140" s="187"/>
      <c r="K140" s="187"/>
      <c r="L140" s="227"/>
      <c r="M140" s="157"/>
      <c r="N140" s="228"/>
      <c r="O140" s="229"/>
      <c r="P140" s="229"/>
    </row>
    <row r="141" spans="1:16" ht="47.25" hidden="1">
      <c r="A141" s="225" t="s">
        <v>495</v>
      </c>
      <c r="B141" s="226">
        <v>2211</v>
      </c>
      <c r="C141" s="187"/>
      <c r="D141" s="187"/>
      <c r="E141" s="187"/>
      <c r="F141" s="187"/>
      <c r="G141" s="187"/>
      <c r="H141" s="187"/>
      <c r="I141" s="187"/>
      <c r="J141" s="187"/>
      <c r="K141" s="187"/>
      <c r="L141" s="227"/>
      <c r="M141" s="157"/>
      <c r="N141" s="228"/>
      <c r="O141" s="229"/>
      <c r="P141" s="229"/>
    </row>
    <row r="142" spans="1:16" ht="78.75" hidden="1">
      <c r="A142" s="225" t="s">
        <v>497</v>
      </c>
      <c r="B142" s="226">
        <v>2212</v>
      </c>
      <c r="C142" s="187"/>
      <c r="D142" s="187"/>
      <c r="E142" s="187"/>
      <c r="F142" s="187"/>
      <c r="G142" s="187"/>
      <c r="H142" s="187"/>
      <c r="I142" s="187"/>
      <c r="J142" s="187"/>
      <c r="K142" s="187"/>
      <c r="L142" s="227"/>
      <c r="M142" s="157"/>
      <c r="N142" s="228"/>
      <c r="O142" s="229"/>
      <c r="P142" s="229"/>
    </row>
    <row r="143" spans="1:16" ht="94.5" hidden="1">
      <c r="A143" s="225" t="s">
        <v>746</v>
      </c>
      <c r="B143" s="226">
        <v>2213</v>
      </c>
      <c r="C143" s="187"/>
      <c r="D143" s="187"/>
      <c r="E143" s="187"/>
      <c r="F143" s="187"/>
      <c r="G143" s="187"/>
      <c r="H143" s="187"/>
      <c r="I143" s="187"/>
      <c r="J143" s="187"/>
      <c r="K143" s="187"/>
      <c r="L143" s="227"/>
      <c r="M143" s="157"/>
      <c r="N143" s="228"/>
      <c r="O143" s="229"/>
      <c r="P143" s="229"/>
    </row>
    <row r="144" spans="1:16" ht="63" hidden="1">
      <c r="A144" s="225" t="s">
        <v>747</v>
      </c>
      <c r="B144" s="226">
        <v>2214</v>
      </c>
      <c r="C144" s="187"/>
      <c r="D144" s="187"/>
      <c r="E144" s="187"/>
      <c r="F144" s="187"/>
      <c r="G144" s="187"/>
      <c r="H144" s="187"/>
      <c r="I144" s="187"/>
      <c r="J144" s="187"/>
      <c r="K144" s="187"/>
      <c r="L144" s="227"/>
      <c r="M144" s="157"/>
      <c r="N144" s="228"/>
      <c r="O144" s="229"/>
      <c r="P144" s="229"/>
    </row>
    <row r="145" spans="1:16" ht="141.75" hidden="1">
      <c r="A145" s="232" t="s">
        <v>748</v>
      </c>
      <c r="B145" s="233">
        <v>2300</v>
      </c>
      <c r="C145" s="169" t="s">
        <v>5</v>
      </c>
      <c r="D145" s="170" t="s">
        <v>5</v>
      </c>
      <c r="E145" s="170" t="s">
        <v>5</v>
      </c>
      <c r="F145" s="169" t="s">
        <v>5</v>
      </c>
      <c r="G145" s="170" t="s">
        <v>5</v>
      </c>
      <c r="H145" s="170" t="s">
        <v>5</v>
      </c>
      <c r="I145" s="170"/>
      <c r="J145" s="170"/>
      <c r="K145" s="170"/>
      <c r="L145" s="234" t="s">
        <v>5</v>
      </c>
      <c r="M145" s="235" t="s">
        <v>5</v>
      </c>
      <c r="N145" s="236"/>
      <c r="O145" s="237">
        <f>SUM(O146:O147)</f>
        <v>0</v>
      </c>
      <c r="P145" s="237">
        <f>SUM(P146:P147)</f>
        <v>0</v>
      </c>
    </row>
    <row r="146" spans="1:16" hidden="1">
      <c r="A146" s="225" t="s">
        <v>9</v>
      </c>
      <c r="B146" s="226">
        <v>2301</v>
      </c>
      <c r="C146" s="184"/>
      <c r="D146" s="191"/>
      <c r="E146" s="191"/>
      <c r="F146" s="184"/>
      <c r="G146" s="191"/>
      <c r="H146" s="191"/>
      <c r="I146" s="191"/>
      <c r="J146" s="191"/>
      <c r="K146" s="191"/>
      <c r="L146" s="230"/>
      <c r="M146" s="231"/>
      <c r="N146" s="228"/>
      <c r="O146" s="229"/>
      <c r="P146" s="229"/>
    </row>
    <row r="147" spans="1:16" hidden="1">
      <c r="A147" s="225" t="s">
        <v>9</v>
      </c>
      <c r="B147" s="226">
        <v>2302</v>
      </c>
      <c r="C147" s="184"/>
      <c r="D147" s="191"/>
      <c r="E147" s="191"/>
      <c r="F147" s="184"/>
      <c r="G147" s="191"/>
      <c r="H147" s="191"/>
      <c r="I147" s="191"/>
      <c r="J147" s="191"/>
      <c r="K147" s="191"/>
      <c r="L147" s="230"/>
      <c r="M147" s="231"/>
      <c r="N147" s="228"/>
      <c r="O147" s="229"/>
      <c r="P147" s="229"/>
    </row>
    <row r="148" spans="1:16" ht="126" hidden="1">
      <c r="A148" s="232" t="s">
        <v>749</v>
      </c>
      <c r="B148" s="233">
        <v>2400</v>
      </c>
      <c r="C148" s="169" t="s">
        <v>5</v>
      </c>
      <c r="D148" s="170" t="s">
        <v>5</v>
      </c>
      <c r="E148" s="170" t="s">
        <v>5</v>
      </c>
      <c r="F148" s="169" t="s">
        <v>5</v>
      </c>
      <c r="G148" s="170" t="s">
        <v>5</v>
      </c>
      <c r="H148" s="170" t="s">
        <v>5</v>
      </c>
      <c r="I148" s="170"/>
      <c r="J148" s="170"/>
      <c r="K148" s="170"/>
      <c r="L148" s="234" t="s">
        <v>5</v>
      </c>
      <c r="M148" s="235" t="s">
        <v>5</v>
      </c>
      <c r="N148" s="236"/>
      <c r="O148" s="237">
        <f>SUM(O149:O150)</f>
        <v>0</v>
      </c>
      <c r="P148" s="237">
        <f>SUM(P149:P150)</f>
        <v>0</v>
      </c>
    </row>
    <row r="149" spans="1:16" hidden="1">
      <c r="A149" s="225" t="s">
        <v>9</v>
      </c>
      <c r="B149" s="226">
        <v>2401</v>
      </c>
      <c r="C149" s="184"/>
      <c r="D149" s="191"/>
      <c r="E149" s="191"/>
      <c r="F149" s="184"/>
      <c r="G149" s="191"/>
      <c r="H149" s="191"/>
      <c r="I149" s="191"/>
      <c r="J149" s="191"/>
      <c r="K149" s="191"/>
      <c r="L149" s="230"/>
      <c r="M149" s="231"/>
      <c r="N149" s="228"/>
      <c r="O149" s="229"/>
      <c r="P149" s="229"/>
    </row>
    <row r="150" spans="1:16" hidden="1">
      <c r="A150" s="225" t="s">
        <v>9</v>
      </c>
      <c r="B150" s="226">
        <v>2402</v>
      </c>
      <c r="C150" s="184"/>
      <c r="D150" s="191"/>
      <c r="E150" s="191"/>
      <c r="F150" s="184"/>
      <c r="G150" s="191"/>
      <c r="H150" s="191"/>
      <c r="I150" s="191"/>
      <c r="J150" s="191"/>
      <c r="K150" s="191"/>
      <c r="L150" s="230"/>
      <c r="M150" s="231"/>
      <c r="N150" s="228"/>
      <c r="O150" s="229"/>
      <c r="P150" s="229"/>
    </row>
    <row r="151" spans="1:16" ht="173.25" hidden="1">
      <c r="A151" s="232" t="s">
        <v>750</v>
      </c>
      <c r="B151" s="233">
        <v>2500</v>
      </c>
      <c r="C151" s="169" t="s">
        <v>5</v>
      </c>
      <c r="D151" s="170" t="s">
        <v>5</v>
      </c>
      <c r="E151" s="170" t="s">
        <v>5</v>
      </c>
      <c r="F151" s="169" t="s">
        <v>5</v>
      </c>
      <c r="G151" s="170" t="s">
        <v>5</v>
      </c>
      <c r="H151" s="170" t="s">
        <v>5</v>
      </c>
      <c r="I151" s="170"/>
      <c r="J151" s="170"/>
      <c r="K151" s="170"/>
      <c r="L151" s="234" t="s">
        <v>5</v>
      </c>
      <c r="M151" s="235" t="s">
        <v>5</v>
      </c>
      <c r="N151" s="236"/>
      <c r="O151" s="237">
        <f>O152+O190</f>
        <v>0</v>
      </c>
      <c r="P151" s="237">
        <f>P152+P190</f>
        <v>0</v>
      </c>
    </row>
    <row r="152" spans="1:16" ht="63" hidden="1">
      <c r="A152" s="232" t="s">
        <v>751</v>
      </c>
      <c r="B152" s="233">
        <v>2501</v>
      </c>
      <c r="C152" s="169" t="s">
        <v>5</v>
      </c>
      <c r="D152" s="170" t="s">
        <v>5</v>
      </c>
      <c r="E152" s="170" t="s">
        <v>5</v>
      </c>
      <c r="F152" s="169" t="s">
        <v>5</v>
      </c>
      <c r="G152" s="170" t="s">
        <v>5</v>
      </c>
      <c r="H152" s="170" t="s">
        <v>5</v>
      </c>
      <c r="I152" s="170"/>
      <c r="J152" s="170"/>
      <c r="K152" s="170"/>
      <c r="L152" s="234" t="s">
        <v>5</v>
      </c>
      <c r="M152" s="235" t="s">
        <v>5</v>
      </c>
      <c r="N152" s="236"/>
      <c r="O152" s="237">
        <f>SUM(O153:O189)</f>
        <v>0</v>
      </c>
      <c r="P152" s="237">
        <f>SUM(P153:P189)</f>
        <v>0</v>
      </c>
    </row>
    <row r="153" spans="1:16" ht="78.75" hidden="1">
      <c r="A153" s="225" t="s">
        <v>499</v>
      </c>
      <c r="B153" s="226">
        <v>2502</v>
      </c>
      <c r="C153" s="184"/>
      <c r="D153" s="191"/>
      <c r="E153" s="191"/>
      <c r="F153" s="184"/>
      <c r="G153" s="191"/>
      <c r="H153" s="191"/>
      <c r="I153" s="191"/>
      <c r="J153" s="191"/>
      <c r="K153" s="191"/>
      <c r="L153" s="230"/>
      <c r="M153" s="231"/>
      <c r="N153" s="228"/>
      <c r="O153" s="229"/>
      <c r="P153" s="229"/>
    </row>
    <row r="154" spans="1:16" ht="78.75" hidden="1">
      <c r="A154" s="225" t="s">
        <v>503</v>
      </c>
      <c r="B154" s="226">
        <v>2503</v>
      </c>
      <c r="C154" s="184"/>
      <c r="D154" s="191"/>
      <c r="E154" s="191"/>
      <c r="F154" s="184"/>
      <c r="G154" s="191"/>
      <c r="H154" s="191"/>
      <c r="I154" s="191"/>
      <c r="J154" s="191"/>
      <c r="K154" s="191"/>
      <c r="L154" s="230"/>
      <c r="M154" s="231"/>
      <c r="N154" s="228"/>
      <c r="O154" s="229"/>
      <c r="P154" s="229"/>
    </row>
    <row r="155" spans="1:16" ht="94.5" hidden="1">
      <c r="A155" s="225" t="s">
        <v>507</v>
      </c>
      <c r="B155" s="226">
        <v>2504</v>
      </c>
      <c r="C155" s="184"/>
      <c r="D155" s="191"/>
      <c r="E155" s="191"/>
      <c r="F155" s="184"/>
      <c r="G155" s="191"/>
      <c r="H155" s="191"/>
      <c r="I155" s="191"/>
      <c r="J155" s="191"/>
      <c r="K155" s="191"/>
      <c r="L155" s="230"/>
      <c r="M155" s="231"/>
      <c r="N155" s="228"/>
      <c r="O155" s="229"/>
      <c r="P155" s="229"/>
    </row>
    <row r="156" spans="1:16" ht="78.75" hidden="1">
      <c r="A156" s="225" t="s">
        <v>512</v>
      </c>
      <c r="B156" s="226">
        <v>2505</v>
      </c>
      <c r="C156" s="184"/>
      <c r="D156" s="191"/>
      <c r="E156" s="191"/>
      <c r="F156" s="184"/>
      <c r="G156" s="191"/>
      <c r="H156" s="191"/>
      <c r="I156" s="191"/>
      <c r="J156" s="191"/>
      <c r="K156" s="191"/>
      <c r="L156" s="230"/>
      <c r="M156" s="231"/>
      <c r="N156" s="228"/>
      <c r="O156" s="229"/>
      <c r="P156" s="229"/>
    </row>
    <row r="157" spans="1:16" ht="47.25" hidden="1">
      <c r="A157" s="225" t="s">
        <v>513</v>
      </c>
      <c r="B157" s="226">
        <v>2506</v>
      </c>
      <c r="C157" s="184"/>
      <c r="D157" s="191"/>
      <c r="E157" s="191"/>
      <c r="F157" s="184"/>
      <c r="G157" s="191"/>
      <c r="H157" s="191"/>
      <c r="I157" s="191"/>
      <c r="J157" s="191"/>
      <c r="K157" s="191"/>
      <c r="L157" s="230"/>
      <c r="M157" s="231"/>
      <c r="N157" s="228"/>
      <c r="O157" s="229"/>
      <c r="P157" s="229"/>
    </row>
    <row r="158" spans="1:16" ht="31.5" hidden="1">
      <c r="A158" s="225" t="s">
        <v>514</v>
      </c>
      <c r="B158" s="226">
        <v>2507</v>
      </c>
      <c r="C158" s="184"/>
      <c r="D158" s="191"/>
      <c r="E158" s="191"/>
      <c r="F158" s="184"/>
      <c r="G158" s="191"/>
      <c r="H158" s="191"/>
      <c r="I158" s="191"/>
      <c r="J158" s="191"/>
      <c r="K158" s="191"/>
      <c r="L158" s="230"/>
      <c r="M158" s="231"/>
      <c r="N158" s="228"/>
      <c r="O158" s="229"/>
      <c r="P158" s="229"/>
    </row>
    <row r="159" spans="1:16" ht="47.25" hidden="1">
      <c r="A159" s="225" t="s">
        <v>517</v>
      </c>
      <c r="B159" s="226">
        <v>2508</v>
      </c>
      <c r="C159" s="184"/>
      <c r="D159" s="191"/>
      <c r="E159" s="191"/>
      <c r="F159" s="184"/>
      <c r="G159" s="191"/>
      <c r="H159" s="191"/>
      <c r="I159" s="191"/>
      <c r="J159" s="191"/>
      <c r="K159" s="191"/>
      <c r="L159" s="230"/>
      <c r="M159" s="231"/>
      <c r="N159" s="228"/>
      <c r="O159" s="229"/>
      <c r="P159" s="229"/>
    </row>
    <row r="160" spans="1:16" ht="47.25" hidden="1">
      <c r="A160" s="225" t="s">
        <v>518</v>
      </c>
      <c r="B160" s="226">
        <v>2509</v>
      </c>
      <c r="C160" s="184"/>
      <c r="D160" s="191"/>
      <c r="E160" s="191"/>
      <c r="F160" s="184"/>
      <c r="G160" s="191"/>
      <c r="H160" s="191"/>
      <c r="I160" s="191"/>
      <c r="J160" s="191"/>
      <c r="K160" s="191"/>
      <c r="L160" s="230"/>
      <c r="M160" s="231"/>
      <c r="N160" s="228"/>
      <c r="O160" s="229"/>
      <c r="P160" s="229"/>
    </row>
    <row r="161" spans="1:16" ht="31.5" hidden="1">
      <c r="A161" s="225" t="s">
        <v>519</v>
      </c>
      <c r="B161" s="226">
        <v>2510</v>
      </c>
      <c r="C161" s="184"/>
      <c r="D161" s="191"/>
      <c r="E161" s="191"/>
      <c r="F161" s="184"/>
      <c r="G161" s="191"/>
      <c r="H161" s="191"/>
      <c r="I161" s="191"/>
      <c r="J161" s="191"/>
      <c r="K161" s="191"/>
      <c r="L161" s="230"/>
      <c r="M161" s="231"/>
      <c r="N161" s="228"/>
      <c r="O161" s="229"/>
      <c r="P161" s="229"/>
    </row>
    <row r="162" spans="1:16" ht="63" hidden="1">
      <c r="A162" s="225" t="s">
        <v>522</v>
      </c>
      <c r="B162" s="226">
        <v>2511</v>
      </c>
      <c r="C162" s="184"/>
      <c r="D162" s="191"/>
      <c r="E162" s="191"/>
      <c r="F162" s="184"/>
      <c r="G162" s="191"/>
      <c r="H162" s="191"/>
      <c r="I162" s="191"/>
      <c r="J162" s="191"/>
      <c r="K162" s="191"/>
      <c r="L162" s="230"/>
      <c r="M162" s="231"/>
      <c r="N162" s="228"/>
      <c r="O162" s="229"/>
      <c r="P162" s="229"/>
    </row>
    <row r="163" spans="1:16" ht="31.5" hidden="1">
      <c r="A163" s="225" t="s">
        <v>527</v>
      </c>
      <c r="B163" s="226">
        <v>2512</v>
      </c>
      <c r="C163" s="184"/>
      <c r="D163" s="191"/>
      <c r="E163" s="191"/>
      <c r="F163" s="184"/>
      <c r="G163" s="191"/>
      <c r="H163" s="191"/>
      <c r="I163" s="191"/>
      <c r="J163" s="191"/>
      <c r="K163" s="191"/>
      <c r="L163" s="230"/>
      <c r="M163" s="231"/>
      <c r="N163" s="228"/>
      <c r="O163" s="229"/>
      <c r="P163" s="229"/>
    </row>
    <row r="164" spans="1:16" ht="94.5" hidden="1">
      <c r="A164" s="225" t="s">
        <v>528</v>
      </c>
      <c r="B164" s="226">
        <v>2513</v>
      </c>
      <c r="C164" s="184"/>
      <c r="D164" s="191"/>
      <c r="E164" s="191"/>
      <c r="F164" s="184"/>
      <c r="G164" s="191"/>
      <c r="H164" s="191"/>
      <c r="I164" s="191"/>
      <c r="J164" s="191"/>
      <c r="K164" s="191"/>
      <c r="L164" s="230"/>
      <c r="M164" s="231"/>
      <c r="N164" s="228"/>
      <c r="O164" s="229"/>
      <c r="P164" s="229"/>
    </row>
    <row r="165" spans="1:16" ht="63" hidden="1">
      <c r="A165" s="225" t="s">
        <v>529</v>
      </c>
      <c r="B165" s="226">
        <v>2514</v>
      </c>
      <c r="C165" s="184"/>
      <c r="D165" s="191"/>
      <c r="E165" s="191"/>
      <c r="F165" s="184"/>
      <c r="G165" s="191"/>
      <c r="H165" s="191"/>
      <c r="I165" s="191"/>
      <c r="J165" s="191"/>
      <c r="K165" s="191"/>
      <c r="L165" s="230"/>
      <c r="M165" s="231"/>
      <c r="N165" s="228"/>
      <c r="O165" s="229"/>
      <c r="P165" s="229"/>
    </row>
    <row r="166" spans="1:16" ht="47.25" hidden="1">
      <c r="A166" s="225" t="s">
        <v>532</v>
      </c>
      <c r="B166" s="226">
        <v>2515</v>
      </c>
      <c r="C166" s="184"/>
      <c r="D166" s="191"/>
      <c r="E166" s="191"/>
      <c r="F166" s="184"/>
      <c r="G166" s="191"/>
      <c r="H166" s="191"/>
      <c r="I166" s="191"/>
      <c r="J166" s="191"/>
      <c r="K166" s="191"/>
      <c r="L166" s="230"/>
      <c r="M166" s="231"/>
      <c r="N166" s="228"/>
      <c r="O166" s="229"/>
      <c r="P166" s="229"/>
    </row>
    <row r="167" spans="1:16" ht="126" hidden="1">
      <c r="A167" s="225" t="s">
        <v>535</v>
      </c>
      <c r="B167" s="226">
        <v>2516</v>
      </c>
      <c r="C167" s="184"/>
      <c r="D167" s="191"/>
      <c r="E167" s="191"/>
      <c r="F167" s="184"/>
      <c r="G167" s="191"/>
      <c r="H167" s="191"/>
      <c r="I167" s="191"/>
      <c r="J167" s="191"/>
      <c r="K167" s="191"/>
      <c r="L167" s="230"/>
      <c r="M167" s="231"/>
      <c r="N167" s="228"/>
      <c r="O167" s="229"/>
      <c r="P167" s="229"/>
    </row>
    <row r="168" spans="1:16" ht="47.25" hidden="1">
      <c r="A168" s="225" t="s">
        <v>539</v>
      </c>
      <c r="B168" s="226">
        <v>2517</v>
      </c>
      <c r="C168" s="184"/>
      <c r="D168" s="191"/>
      <c r="E168" s="191"/>
      <c r="F168" s="184"/>
      <c r="G168" s="191"/>
      <c r="H168" s="191"/>
      <c r="I168" s="191"/>
      <c r="J168" s="191"/>
      <c r="K168" s="191"/>
      <c r="L168" s="230"/>
      <c r="M168" s="231"/>
      <c r="N168" s="228"/>
      <c r="O168" s="229"/>
      <c r="P168" s="229"/>
    </row>
    <row r="169" spans="1:16" ht="78.75" hidden="1">
      <c r="A169" s="225" t="s">
        <v>550</v>
      </c>
      <c r="B169" s="226">
        <v>2518</v>
      </c>
      <c r="C169" s="184"/>
      <c r="D169" s="191"/>
      <c r="E169" s="191"/>
      <c r="F169" s="184"/>
      <c r="G169" s="191"/>
      <c r="H169" s="191"/>
      <c r="I169" s="191"/>
      <c r="J169" s="191"/>
      <c r="K169" s="191"/>
      <c r="L169" s="230"/>
      <c r="M169" s="231"/>
      <c r="N169" s="228"/>
      <c r="O169" s="229"/>
      <c r="P169" s="229"/>
    </row>
    <row r="170" spans="1:16" ht="47.25" hidden="1">
      <c r="A170" s="225" t="s">
        <v>559</v>
      </c>
      <c r="B170" s="226">
        <v>2519</v>
      </c>
      <c r="C170" s="184"/>
      <c r="D170" s="191"/>
      <c r="E170" s="191"/>
      <c r="F170" s="184"/>
      <c r="G170" s="191"/>
      <c r="H170" s="191"/>
      <c r="I170" s="191"/>
      <c r="J170" s="191"/>
      <c r="K170" s="191"/>
      <c r="L170" s="230"/>
      <c r="M170" s="231"/>
      <c r="N170" s="228"/>
      <c r="O170" s="229"/>
      <c r="P170" s="229"/>
    </row>
    <row r="171" spans="1:16" ht="110.25" hidden="1">
      <c r="A171" s="225" t="s">
        <v>566</v>
      </c>
      <c r="B171" s="226">
        <v>2520</v>
      </c>
      <c r="C171" s="184"/>
      <c r="D171" s="191"/>
      <c r="E171" s="191"/>
      <c r="F171" s="184"/>
      <c r="G171" s="191"/>
      <c r="H171" s="191"/>
      <c r="I171" s="191"/>
      <c r="J171" s="191"/>
      <c r="K171" s="191"/>
      <c r="L171" s="230"/>
      <c r="M171" s="231"/>
      <c r="N171" s="228"/>
      <c r="O171" s="229"/>
      <c r="P171" s="229"/>
    </row>
    <row r="172" spans="1:16" ht="220.5" hidden="1">
      <c r="A172" s="225" t="s">
        <v>574</v>
      </c>
      <c r="B172" s="226">
        <v>2521</v>
      </c>
      <c r="C172" s="184"/>
      <c r="D172" s="191"/>
      <c r="E172" s="191"/>
      <c r="F172" s="184"/>
      <c r="G172" s="191"/>
      <c r="H172" s="191"/>
      <c r="I172" s="191"/>
      <c r="J172" s="191"/>
      <c r="K172" s="191"/>
      <c r="L172" s="230"/>
      <c r="M172" s="231"/>
      <c r="N172" s="228"/>
      <c r="O172" s="229"/>
      <c r="P172" s="229"/>
    </row>
    <row r="173" spans="1:16" ht="63" hidden="1">
      <c r="A173" s="225" t="s">
        <v>576</v>
      </c>
      <c r="B173" s="226">
        <v>2522</v>
      </c>
      <c r="C173" s="184"/>
      <c r="D173" s="191"/>
      <c r="E173" s="191"/>
      <c r="F173" s="184"/>
      <c r="G173" s="191"/>
      <c r="H173" s="191"/>
      <c r="I173" s="191"/>
      <c r="J173" s="191"/>
      <c r="K173" s="191"/>
      <c r="L173" s="230"/>
      <c r="M173" s="231"/>
      <c r="N173" s="228"/>
      <c r="O173" s="229"/>
      <c r="P173" s="229"/>
    </row>
    <row r="174" spans="1:16" ht="47.25" hidden="1">
      <c r="A174" s="225" t="s">
        <v>559</v>
      </c>
      <c r="B174" s="226">
        <v>2523</v>
      </c>
      <c r="C174" s="184"/>
      <c r="D174" s="191"/>
      <c r="E174" s="191"/>
      <c r="F174" s="184"/>
      <c r="G174" s="191"/>
      <c r="H174" s="191"/>
      <c r="I174" s="191"/>
      <c r="J174" s="191"/>
      <c r="K174" s="191"/>
      <c r="L174" s="230"/>
      <c r="M174" s="231"/>
      <c r="N174" s="228"/>
      <c r="O174" s="229"/>
      <c r="P174" s="229"/>
    </row>
    <row r="175" spans="1:16" ht="31.5" hidden="1">
      <c r="A175" s="225" t="s">
        <v>583</v>
      </c>
      <c r="B175" s="226">
        <v>2524</v>
      </c>
      <c r="C175" s="184"/>
      <c r="D175" s="191"/>
      <c r="E175" s="191"/>
      <c r="F175" s="184"/>
      <c r="G175" s="191"/>
      <c r="H175" s="191"/>
      <c r="I175" s="191"/>
      <c r="J175" s="191"/>
      <c r="K175" s="191"/>
      <c r="L175" s="230"/>
      <c r="M175" s="231"/>
      <c r="N175" s="228"/>
      <c r="O175" s="229"/>
      <c r="P175" s="229"/>
    </row>
    <row r="176" spans="1:16" ht="78.75" hidden="1">
      <c r="A176" s="225" t="s">
        <v>752</v>
      </c>
      <c r="B176" s="226">
        <v>2525</v>
      </c>
      <c r="C176" s="184"/>
      <c r="D176" s="191"/>
      <c r="E176" s="191"/>
      <c r="F176" s="184"/>
      <c r="G176" s="191"/>
      <c r="H176" s="191"/>
      <c r="I176" s="191"/>
      <c r="J176" s="191"/>
      <c r="K176" s="191"/>
      <c r="L176" s="230"/>
      <c r="M176" s="231"/>
      <c r="N176" s="228"/>
      <c r="O176" s="229"/>
      <c r="P176" s="229"/>
    </row>
    <row r="177" spans="1:16" ht="47.25" hidden="1">
      <c r="A177" s="225" t="s">
        <v>559</v>
      </c>
      <c r="B177" s="226">
        <v>2526</v>
      </c>
      <c r="C177" s="184"/>
      <c r="D177" s="191"/>
      <c r="E177" s="191"/>
      <c r="F177" s="184"/>
      <c r="G177" s="191"/>
      <c r="H177" s="191"/>
      <c r="I177" s="191"/>
      <c r="J177" s="191"/>
      <c r="K177" s="191"/>
      <c r="L177" s="230"/>
      <c r="M177" s="231"/>
      <c r="N177" s="228"/>
      <c r="O177" s="229"/>
      <c r="P177" s="229"/>
    </row>
    <row r="178" spans="1:16" ht="94.5" hidden="1">
      <c r="A178" s="225" t="s">
        <v>588</v>
      </c>
      <c r="B178" s="226">
        <v>2527</v>
      </c>
      <c r="C178" s="184"/>
      <c r="D178" s="191"/>
      <c r="E178" s="191"/>
      <c r="F178" s="184"/>
      <c r="G178" s="191"/>
      <c r="H178" s="191"/>
      <c r="I178" s="191"/>
      <c r="J178" s="191"/>
      <c r="K178" s="191"/>
      <c r="L178" s="230"/>
      <c r="M178" s="231"/>
      <c r="N178" s="228"/>
      <c r="O178" s="229"/>
      <c r="P178" s="229"/>
    </row>
    <row r="179" spans="1:16" ht="126" hidden="1">
      <c r="A179" s="225" t="s">
        <v>36</v>
      </c>
      <c r="B179" s="226">
        <v>2528</v>
      </c>
      <c r="C179" s="184"/>
      <c r="D179" s="191"/>
      <c r="E179" s="191"/>
      <c r="F179" s="184"/>
      <c r="G179" s="191"/>
      <c r="H179" s="191"/>
      <c r="I179" s="191"/>
      <c r="J179" s="191"/>
      <c r="K179" s="191"/>
      <c r="L179" s="230"/>
      <c r="M179" s="231"/>
      <c r="N179" s="228"/>
      <c r="O179" s="229"/>
      <c r="P179" s="229"/>
    </row>
    <row r="180" spans="1:16" ht="126" hidden="1">
      <c r="A180" s="225" t="s">
        <v>597</v>
      </c>
      <c r="B180" s="226">
        <v>2529</v>
      </c>
      <c r="C180" s="184"/>
      <c r="D180" s="191"/>
      <c r="E180" s="191"/>
      <c r="F180" s="184"/>
      <c r="G180" s="191"/>
      <c r="H180" s="191"/>
      <c r="I180" s="191"/>
      <c r="J180" s="191"/>
      <c r="K180" s="191"/>
      <c r="L180" s="230"/>
      <c r="M180" s="231"/>
      <c r="N180" s="228"/>
      <c r="O180" s="229"/>
      <c r="P180" s="229"/>
    </row>
    <row r="181" spans="1:16" ht="78.75" hidden="1">
      <c r="A181" s="225" t="s">
        <v>598</v>
      </c>
      <c r="B181" s="226">
        <v>2530</v>
      </c>
      <c r="C181" s="184"/>
      <c r="D181" s="191"/>
      <c r="E181" s="191"/>
      <c r="F181" s="184"/>
      <c r="G181" s="191"/>
      <c r="H181" s="191"/>
      <c r="I181" s="191"/>
      <c r="J181" s="191"/>
      <c r="K181" s="191"/>
      <c r="L181" s="230"/>
      <c r="M181" s="231"/>
      <c r="N181" s="228"/>
      <c r="O181" s="229"/>
      <c r="P181" s="229"/>
    </row>
    <row r="182" spans="1:16" ht="126" hidden="1">
      <c r="A182" s="225" t="s">
        <v>599</v>
      </c>
      <c r="B182" s="226">
        <v>2531</v>
      </c>
      <c r="C182" s="184"/>
      <c r="D182" s="191"/>
      <c r="E182" s="191"/>
      <c r="F182" s="184"/>
      <c r="G182" s="191"/>
      <c r="H182" s="191"/>
      <c r="I182" s="191"/>
      <c r="J182" s="191"/>
      <c r="K182" s="191"/>
      <c r="L182" s="230"/>
      <c r="M182" s="231"/>
      <c r="N182" s="228"/>
      <c r="O182" s="229"/>
      <c r="P182" s="229"/>
    </row>
    <row r="183" spans="1:16" ht="94.5" hidden="1">
      <c r="A183" s="225" t="s">
        <v>603</v>
      </c>
      <c r="B183" s="226">
        <v>2532</v>
      </c>
      <c r="C183" s="184"/>
      <c r="D183" s="191"/>
      <c r="E183" s="191"/>
      <c r="F183" s="184"/>
      <c r="G183" s="191"/>
      <c r="H183" s="191"/>
      <c r="I183" s="191"/>
      <c r="J183" s="191"/>
      <c r="K183" s="191"/>
      <c r="L183" s="230"/>
      <c r="M183" s="231"/>
      <c r="N183" s="228"/>
      <c r="O183" s="229"/>
      <c r="P183" s="229"/>
    </row>
    <row r="184" spans="1:16" ht="47.25" hidden="1">
      <c r="A184" s="225" t="s">
        <v>606</v>
      </c>
      <c r="B184" s="226">
        <v>2533</v>
      </c>
      <c r="C184" s="184"/>
      <c r="D184" s="191"/>
      <c r="E184" s="191"/>
      <c r="F184" s="184"/>
      <c r="G184" s="191"/>
      <c r="H184" s="191"/>
      <c r="I184" s="191"/>
      <c r="J184" s="191"/>
      <c r="K184" s="191"/>
      <c r="L184" s="230"/>
      <c r="M184" s="231"/>
      <c r="N184" s="228"/>
      <c r="O184" s="229"/>
      <c r="P184" s="229"/>
    </row>
    <row r="185" spans="1:16" ht="31.5" hidden="1">
      <c r="A185" s="225" t="s">
        <v>614</v>
      </c>
      <c r="B185" s="226">
        <v>2534</v>
      </c>
      <c r="C185" s="184"/>
      <c r="D185" s="191"/>
      <c r="E185" s="191"/>
      <c r="F185" s="184"/>
      <c r="G185" s="191"/>
      <c r="H185" s="191"/>
      <c r="I185" s="191"/>
      <c r="J185" s="191"/>
      <c r="K185" s="191"/>
      <c r="L185" s="230"/>
      <c r="M185" s="231"/>
      <c r="N185" s="228"/>
      <c r="O185" s="229"/>
      <c r="P185" s="229"/>
    </row>
    <row r="186" spans="1:16" ht="94.5" hidden="1">
      <c r="A186" s="225" t="s">
        <v>616</v>
      </c>
      <c r="B186" s="226">
        <v>2535</v>
      </c>
      <c r="C186" s="184"/>
      <c r="D186" s="191"/>
      <c r="E186" s="191"/>
      <c r="F186" s="184"/>
      <c r="G186" s="191"/>
      <c r="H186" s="191"/>
      <c r="I186" s="191"/>
      <c r="J186" s="191"/>
      <c r="K186" s="191"/>
      <c r="L186" s="230"/>
      <c r="M186" s="231"/>
      <c r="N186" s="228"/>
      <c r="O186" s="229"/>
      <c r="P186" s="229"/>
    </row>
    <row r="187" spans="1:16" ht="47.25" hidden="1">
      <c r="A187" s="225" t="s">
        <v>753</v>
      </c>
      <c r="B187" s="226">
        <v>2536</v>
      </c>
      <c r="C187" s="184"/>
      <c r="D187" s="191"/>
      <c r="E187" s="191"/>
      <c r="F187" s="184"/>
      <c r="G187" s="191"/>
      <c r="H187" s="191"/>
      <c r="I187" s="191"/>
      <c r="J187" s="191"/>
      <c r="K187" s="191"/>
      <c r="L187" s="230"/>
      <c r="M187" s="231"/>
      <c r="N187" s="228"/>
      <c r="O187" s="229"/>
      <c r="P187" s="229"/>
    </row>
    <row r="188" spans="1:16" hidden="1">
      <c r="A188" s="225" t="s">
        <v>9</v>
      </c>
      <c r="B188" s="226">
        <v>2537</v>
      </c>
      <c r="C188" s="184"/>
      <c r="D188" s="191"/>
      <c r="E188" s="191"/>
      <c r="F188" s="184"/>
      <c r="G188" s="191"/>
      <c r="H188" s="191"/>
      <c r="I188" s="191"/>
      <c r="J188" s="191"/>
      <c r="K188" s="191"/>
      <c r="L188" s="230"/>
      <c r="M188" s="231"/>
      <c r="N188" s="228"/>
      <c r="O188" s="229"/>
      <c r="P188" s="229"/>
    </row>
    <row r="189" spans="1:16" hidden="1">
      <c r="A189" s="225" t="s">
        <v>9</v>
      </c>
      <c r="B189" s="226">
        <v>2538</v>
      </c>
      <c r="C189" s="184"/>
      <c r="D189" s="191"/>
      <c r="E189" s="191"/>
      <c r="F189" s="184"/>
      <c r="G189" s="191"/>
      <c r="H189" s="191"/>
      <c r="I189" s="191"/>
      <c r="J189" s="191"/>
      <c r="K189" s="191"/>
      <c r="L189" s="230"/>
      <c r="M189" s="231"/>
      <c r="N189" s="228"/>
      <c r="O189" s="229"/>
      <c r="P189" s="229"/>
    </row>
    <row r="190" spans="1:16" ht="63" hidden="1">
      <c r="A190" s="232" t="s">
        <v>754</v>
      </c>
      <c r="B190" s="233">
        <v>2600</v>
      </c>
      <c r="C190" s="169" t="s">
        <v>5</v>
      </c>
      <c r="D190" s="170" t="s">
        <v>5</v>
      </c>
      <c r="E190" s="170" t="s">
        <v>5</v>
      </c>
      <c r="F190" s="169" t="s">
        <v>5</v>
      </c>
      <c r="G190" s="170" t="s">
        <v>5</v>
      </c>
      <c r="H190" s="170" t="s">
        <v>5</v>
      </c>
      <c r="I190" s="170"/>
      <c r="J190" s="170"/>
      <c r="K190" s="170"/>
      <c r="L190" s="234" t="s">
        <v>5</v>
      </c>
      <c r="M190" s="235" t="s">
        <v>5</v>
      </c>
      <c r="N190" s="236"/>
      <c r="O190" s="237">
        <f>SUM(O191:O192)</f>
        <v>0</v>
      </c>
      <c r="P190" s="237">
        <f>SUM(P191:P192)</f>
        <v>0</v>
      </c>
    </row>
    <row r="191" spans="1:16" hidden="1">
      <c r="A191" s="225" t="s">
        <v>9</v>
      </c>
      <c r="B191" s="226">
        <v>2601</v>
      </c>
      <c r="C191" s="184"/>
      <c r="D191" s="191"/>
      <c r="E191" s="191"/>
      <c r="F191" s="184"/>
      <c r="G191" s="191"/>
      <c r="H191" s="191"/>
      <c r="I191" s="191"/>
      <c r="J191" s="191"/>
      <c r="K191" s="191"/>
      <c r="L191" s="230"/>
      <c r="M191" s="231"/>
      <c r="N191" s="228"/>
      <c r="O191" s="229"/>
      <c r="P191" s="229"/>
    </row>
    <row r="192" spans="1:16" hidden="1">
      <c r="A192" s="225" t="s">
        <v>9</v>
      </c>
      <c r="B192" s="226">
        <v>2602</v>
      </c>
      <c r="C192" s="184"/>
      <c r="D192" s="191"/>
      <c r="E192" s="191"/>
      <c r="F192" s="184"/>
      <c r="G192" s="191"/>
      <c r="H192" s="191"/>
      <c r="I192" s="191"/>
      <c r="J192" s="191"/>
      <c r="K192" s="191"/>
      <c r="L192" s="230"/>
      <c r="M192" s="231"/>
      <c r="N192" s="228"/>
      <c r="O192" s="229"/>
      <c r="P192" s="229"/>
    </row>
    <row r="193" spans="1:16" ht="141.75" hidden="1">
      <c r="A193" s="232" t="s">
        <v>755</v>
      </c>
      <c r="B193" s="233">
        <v>2700</v>
      </c>
      <c r="C193" s="169" t="s">
        <v>5</v>
      </c>
      <c r="D193" s="170" t="s">
        <v>5</v>
      </c>
      <c r="E193" s="170" t="s">
        <v>5</v>
      </c>
      <c r="F193" s="169" t="s">
        <v>5</v>
      </c>
      <c r="G193" s="170" t="s">
        <v>5</v>
      </c>
      <c r="H193" s="170" t="s">
        <v>5</v>
      </c>
      <c r="I193" s="170"/>
      <c r="J193" s="170"/>
      <c r="K193" s="170"/>
      <c r="L193" s="234" t="s">
        <v>5</v>
      </c>
      <c r="M193" s="235" t="s">
        <v>5</v>
      </c>
      <c r="N193" s="236"/>
      <c r="O193" s="237">
        <f>O194+O195</f>
        <v>0</v>
      </c>
      <c r="P193" s="237">
        <f>P194+P195</f>
        <v>0</v>
      </c>
    </row>
    <row r="194" spans="1:16" ht="47.25" hidden="1">
      <c r="A194" s="232" t="s">
        <v>756</v>
      </c>
      <c r="B194" s="233">
        <v>2701</v>
      </c>
      <c r="C194" s="169"/>
      <c r="D194" s="170"/>
      <c r="E194" s="170"/>
      <c r="F194" s="169"/>
      <c r="G194" s="170"/>
      <c r="H194" s="170"/>
      <c r="I194" s="170"/>
      <c r="J194" s="170"/>
      <c r="K194" s="170"/>
      <c r="L194" s="234"/>
      <c r="M194" s="235"/>
      <c r="N194" s="236"/>
      <c r="O194" s="238"/>
      <c r="P194" s="238"/>
    </row>
    <row r="195" spans="1:16" ht="47.25" hidden="1">
      <c r="A195" s="232" t="s">
        <v>757</v>
      </c>
      <c r="B195" s="233">
        <v>2702</v>
      </c>
      <c r="C195" s="169" t="s">
        <v>5</v>
      </c>
      <c r="D195" s="170" t="s">
        <v>5</v>
      </c>
      <c r="E195" s="170" t="s">
        <v>5</v>
      </c>
      <c r="F195" s="169" t="s">
        <v>5</v>
      </c>
      <c r="G195" s="170" t="s">
        <v>5</v>
      </c>
      <c r="H195" s="170" t="s">
        <v>5</v>
      </c>
      <c r="I195" s="170"/>
      <c r="J195" s="170"/>
      <c r="K195" s="170"/>
      <c r="L195" s="234" t="s">
        <v>5</v>
      </c>
      <c r="M195" s="235" t="s">
        <v>5</v>
      </c>
      <c r="N195" s="236"/>
      <c r="O195" s="237">
        <f>SUM(O196:O197)</f>
        <v>0</v>
      </c>
      <c r="P195" s="237">
        <f>SUM(P196:P197)</f>
        <v>0</v>
      </c>
    </row>
    <row r="196" spans="1:16" hidden="1">
      <c r="A196" s="225" t="s">
        <v>9</v>
      </c>
      <c r="B196" s="226">
        <v>2703</v>
      </c>
      <c r="C196" s="184"/>
      <c r="D196" s="191"/>
      <c r="E196" s="191"/>
      <c r="F196" s="184"/>
      <c r="G196" s="191"/>
      <c r="H196" s="191"/>
      <c r="I196" s="191"/>
      <c r="J196" s="191"/>
      <c r="K196" s="191"/>
      <c r="L196" s="230"/>
      <c r="M196" s="231"/>
      <c r="N196" s="228"/>
      <c r="O196" s="229"/>
      <c r="P196" s="229"/>
    </row>
    <row r="197" spans="1:16" hidden="1">
      <c r="A197" s="225" t="s">
        <v>9</v>
      </c>
      <c r="B197" s="226">
        <v>2704</v>
      </c>
      <c r="C197" s="184"/>
      <c r="D197" s="191"/>
      <c r="E197" s="191"/>
      <c r="F197" s="184"/>
      <c r="G197" s="191"/>
      <c r="H197" s="191"/>
      <c r="I197" s="191"/>
      <c r="J197" s="191"/>
      <c r="K197" s="191"/>
      <c r="L197" s="230"/>
      <c r="M197" s="231"/>
      <c r="N197" s="228"/>
      <c r="O197" s="229"/>
      <c r="P197" s="229"/>
    </row>
    <row r="198" spans="1:16" ht="94.5" hidden="1">
      <c r="A198" s="239" t="s">
        <v>758</v>
      </c>
      <c r="B198" s="233">
        <v>4000</v>
      </c>
      <c r="C198" s="169" t="s">
        <v>5</v>
      </c>
      <c r="D198" s="170" t="s">
        <v>5</v>
      </c>
      <c r="E198" s="170" t="s">
        <v>5</v>
      </c>
      <c r="F198" s="169" t="s">
        <v>5</v>
      </c>
      <c r="G198" s="170" t="s">
        <v>5</v>
      </c>
      <c r="H198" s="170" t="s">
        <v>5</v>
      </c>
      <c r="I198" s="170"/>
      <c r="J198" s="170"/>
      <c r="K198" s="170"/>
      <c r="L198" s="234" t="s">
        <v>5</v>
      </c>
      <c r="M198" s="235" t="s">
        <v>5</v>
      </c>
      <c r="N198" s="236"/>
      <c r="O198" s="237">
        <f>O199+O241+O260+O281+O323</f>
        <v>0</v>
      </c>
      <c r="P198" s="237">
        <f>P199+P241+P260+P281+P323</f>
        <v>0</v>
      </c>
    </row>
    <row r="199" spans="1:16" ht="110.25" hidden="1">
      <c r="A199" s="232" t="s">
        <v>759</v>
      </c>
      <c r="B199" s="233">
        <v>4001</v>
      </c>
      <c r="C199" s="169" t="s">
        <v>5</v>
      </c>
      <c r="D199" s="170" t="s">
        <v>5</v>
      </c>
      <c r="E199" s="170" t="s">
        <v>5</v>
      </c>
      <c r="F199" s="169" t="s">
        <v>5</v>
      </c>
      <c r="G199" s="170" t="s">
        <v>5</v>
      </c>
      <c r="H199" s="170" t="s">
        <v>5</v>
      </c>
      <c r="I199" s="170"/>
      <c r="J199" s="170"/>
      <c r="K199" s="170"/>
      <c r="L199" s="234" t="s">
        <v>5</v>
      </c>
      <c r="M199" s="235" t="s">
        <v>5</v>
      </c>
      <c r="N199" s="236"/>
      <c r="O199" s="237">
        <f>SUM(O200:O240)</f>
        <v>0</v>
      </c>
      <c r="P199" s="237">
        <f>SUM(P200:P240)</f>
        <v>0</v>
      </c>
    </row>
    <row r="200" spans="1:16" ht="126" hidden="1">
      <c r="A200" s="225" t="s">
        <v>760</v>
      </c>
      <c r="B200" s="226">
        <v>4002</v>
      </c>
      <c r="C200" s="187"/>
      <c r="D200" s="187"/>
      <c r="E200" s="187"/>
      <c r="F200" s="187"/>
      <c r="G200" s="187"/>
      <c r="H200" s="187"/>
      <c r="I200" s="187"/>
      <c r="J200" s="187"/>
      <c r="K200" s="187"/>
      <c r="L200" s="227"/>
      <c r="M200" s="157"/>
      <c r="N200" s="228"/>
      <c r="O200" s="229"/>
      <c r="P200" s="229"/>
    </row>
    <row r="201" spans="1:16" ht="31.5" hidden="1">
      <c r="A201" s="225" t="s">
        <v>761</v>
      </c>
      <c r="B201" s="226">
        <v>4003</v>
      </c>
      <c r="C201" s="187"/>
      <c r="D201" s="187"/>
      <c r="E201" s="187"/>
      <c r="F201" s="187"/>
      <c r="G201" s="187"/>
      <c r="H201" s="187"/>
      <c r="I201" s="187"/>
      <c r="J201" s="187"/>
      <c r="K201" s="187"/>
      <c r="L201" s="227"/>
      <c r="M201" s="157"/>
      <c r="N201" s="228"/>
      <c r="O201" s="229"/>
      <c r="P201" s="229"/>
    </row>
    <row r="202" spans="1:16" ht="63" hidden="1">
      <c r="A202" s="225" t="s">
        <v>762</v>
      </c>
      <c r="B202" s="226">
        <v>4004</v>
      </c>
      <c r="C202" s="187"/>
      <c r="D202" s="187"/>
      <c r="E202" s="187"/>
      <c r="F202" s="187"/>
      <c r="G202" s="187"/>
      <c r="H202" s="187"/>
      <c r="I202" s="187"/>
      <c r="J202" s="187"/>
      <c r="K202" s="187"/>
      <c r="L202" s="227"/>
      <c r="M202" s="157"/>
      <c r="N202" s="228"/>
      <c r="O202" s="229"/>
      <c r="P202" s="229"/>
    </row>
    <row r="203" spans="1:16" ht="94.5" hidden="1">
      <c r="A203" s="225" t="s">
        <v>763</v>
      </c>
      <c r="B203" s="226">
        <v>4005</v>
      </c>
      <c r="C203" s="187"/>
      <c r="D203" s="187"/>
      <c r="E203" s="187"/>
      <c r="F203" s="187"/>
      <c r="G203" s="187"/>
      <c r="H203" s="187"/>
      <c r="I203" s="187"/>
      <c r="J203" s="187"/>
      <c r="K203" s="187"/>
      <c r="L203" s="227"/>
      <c r="M203" s="157"/>
      <c r="N203" s="228"/>
      <c r="O203" s="229"/>
      <c r="P203" s="229"/>
    </row>
    <row r="204" spans="1:16" ht="252" hidden="1">
      <c r="A204" s="225" t="s">
        <v>1067</v>
      </c>
      <c r="B204" s="226">
        <v>4006</v>
      </c>
      <c r="C204" s="187"/>
      <c r="D204" s="187"/>
      <c r="E204" s="187"/>
      <c r="F204" s="187"/>
      <c r="G204" s="187"/>
      <c r="H204" s="187"/>
      <c r="I204" s="187"/>
      <c r="J204" s="187"/>
      <c r="K204" s="187"/>
      <c r="L204" s="227"/>
      <c r="M204" s="157"/>
      <c r="N204" s="228"/>
      <c r="O204" s="229"/>
      <c r="P204" s="229"/>
    </row>
    <row r="205" spans="1:16" ht="173.25" hidden="1">
      <c r="A205" s="225" t="s">
        <v>1068</v>
      </c>
      <c r="B205" s="226">
        <v>4007</v>
      </c>
      <c r="C205" s="187"/>
      <c r="D205" s="187"/>
      <c r="E205" s="187"/>
      <c r="F205" s="187"/>
      <c r="G205" s="187"/>
      <c r="H205" s="187"/>
      <c r="I205" s="187"/>
      <c r="J205" s="187"/>
      <c r="K205" s="187"/>
      <c r="L205" s="227"/>
      <c r="M205" s="157"/>
      <c r="N205" s="228"/>
      <c r="O205" s="229"/>
      <c r="P205" s="229"/>
    </row>
    <row r="206" spans="1:16" ht="63" hidden="1">
      <c r="A206" s="225" t="s">
        <v>766</v>
      </c>
      <c r="B206" s="226">
        <v>4008</v>
      </c>
      <c r="C206" s="187"/>
      <c r="D206" s="187"/>
      <c r="E206" s="187"/>
      <c r="F206" s="187"/>
      <c r="G206" s="187"/>
      <c r="H206" s="187"/>
      <c r="I206" s="187"/>
      <c r="J206" s="187"/>
      <c r="K206" s="187"/>
      <c r="L206" s="227"/>
      <c r="M206" s="157"/>
      <c r="N206" s="228"/>
      <c r="O206" s="229"/>
      <c r="P206" s="229"/>
    </row>
    <row r="207" spans="1:16" ht="78.75" hidden="1">
      <c r="A207" s="225" t="s">
        <v>767</v>
      </c>
      <c r="B207" s="226">
        <v>4009</v>
      </c>
      <c r="C207" s="187"/>
      <c r="D207" s="187"/>
      <c r="E207" s="187"/>
      <c r="F207" s="187"/>
      <c r="G207" s="187"/>
      <c r="H207" s="187"/>
      <c r="I207" s="187"/>
      <c r="J207" s="187"/>
      <c r="K207" s="187"/>
      <c r="L207" s="227"/>
      <c r="M207" s="157"/>
      <c r="N207" s="228"/>
      <c r="O207" s="229"/>
      <c r="P207" s="229"/>
    </row>
    <row r="208" spans="1:16" ht="173.25" hidden="1">
      <c r="A208" s="225" t="s">
        <v>1069</v>
      </c>
      <c r="B208" s="226">
        <v>4010</v>
      </c>
      <c r="C208" s="187"/>
      <c r="D208" s="187"/>
      <c r="E208" s="187"/>
      <c r="F208" s="187"/>
      <c r="G208" s="187"/>
      <c r="H208" s="187"/>
      <c r="I208" s="187"/>
      <c r="J208" s="187"/>
      <c r="K208" s="187"/>
      <c r="L208" s="227"/>
      <c r="M208" s="157"/>
      <c r="N208" s="228"/>
      <c r="O208" s="229"/>
      <c r="P208" s="229"/>
    </row>
    <row r="209" spans="1:16" ht="47.25" hidden="1">
      <c r="A209" s="225" t="s">
        <v>769</v>
      </c>
      <c r="B209" s="226">
        <v>4011</v>
      </c>
      <c r="C209" s="187"/>
      <c r="D209" s="187"/>
      <c r="E209" s="187"/>
      <c r="F209" s="187"/>
      <c r="G209" s="187"/>
      <c r="H209" s="187"/>
      <c r="I209" s="187"/>
      <c r="J209" s="187"/>
      <c r="K209" s="187"/>
      <c r="L209" s="227"/>
      <c r="M209" s="157"/>
      <c r="N209" s="228"/>
      <c r="O209" s="229"/>
      <c r="P209" s="229"/>
    </row>
    <row r="210" spans="1:16" ht="47.25" hidden="1">
      <c r="A210" s="225" t="s">
        <v>770</v>
      </c>
      <c r="B210" s="226">
        <v>4012</v>
      </c>
      <c r="C210" s="187"/>
      <c r="D210" s="187"/>
      <c r="E210" s="187"/>
      <c r="F210" s="187"/>
      <c r="G210" s="187"/>
      <c r="H210" s="187"/>
      <c r="I210" s="187"/>
      <c r="J210" s="187"/>
      <c r="K210" s="187"/>
      <c r="L210" s="227"/>
      <c r="M210" s="157"/>
      <c r="N210" s="228"/>
      <c r="O210" s="229"/>
      <c r="P210" s="229"/>
    </row>
    <row r="211" spans="1:16" ht="63" hidden="1">
      <c r="A211" s="225" t="s">
        <v>771</v>
      </c>
      <c r="B211" s="226">
        <v>4013</v>
      </c>
      <c r="C211" s="187"/>
      <c r="D211" s="187"/>
      <c r="E211" s="187"/>
      <c r="F211" s="187"/>
      <c r="G211" s="187"/>
      <c r="H211" s="187"/>
      <c r="I211" s="187"/>
      <c r="J211" s="187"/>
      <c r="K211" s="187"/>
      <c r="L211" s="227"/>
      <c r="M211" s="157"/>
      <c r="N211" s="228"/>
      <c r="O211" s="229"/>
      <c r="P211" s="229"/>
    </row>
    <row r="212" spans="1:16" ht="63" hidden="1">
      <c r="A212" s="225" t="s">
        <v>772</v>
      </c>
      <c r="B212" s="226">
        <v>4014</v>
      </c>
      <c r="C212" s="187"/>
      <c r="D212" s="187"/>
      <c r="E212" s="187"/>
      <c r="F212" s="187"/>
      <c r="G212" s="187"/>
      <c r="H212" s="187"/>
      <c r="I212" s="187"/>
      <c r="J212" s="187"/>
      <c r="K212" s="187"/>
      <c r="L212" s="227"/>
      <c r="M212" s="157"/>
      <c r="N212" s="228"/>
      <c r="O212" s="229"/>
      <c r="P212" s="229"/>
    </row>
    <row r="213" spans="1:16" ht="47.25" hidden="1">
      <c r="A213" s="225" t="s">
        <v>773</v>
      </c>
      <c r="B213" s="226">
        <v>4015</v>
      </c>
      <c r="C213" s="187"/>
      <c r="D213" s="187"/>
      <c r="E213" s="187"/>
      <c r="F213" s="187"/>
      <c r="G213" s="187"/>
      <c r="H213" s="187"/>
      <c r="I213" s="187"/>
      <c r="J213" s="187"/>
      <c r="K213" s="187"/>
      <c r="L213" s="227"/>
      <c r="M213" s="157"/>
      <c r="N213" s="228"/>
      <c r="O213" s="229"/>
      <c r="P213" s="229"/>
    </row>
    <row r="214" spans="1:16" ht="141.75" hidden="1">
      <c r="A214" s="225" t="s">
        <v>1070</v>
      </c>
      <c r="B214" s="226">
        <v>4016</v>
      </c>
      <c r="C214" s="187"/>
      <c r="D214" s="187"/>
      <c r="E214" s="187"/>
      <c r="F214" s="187"/>
      <c r="G214" s="187"/>
      <c r="H214" s="187"/>
      <c r="I214" s="187"/>
      <c r="J214" s="187"/>
      <c r="K214" s="187"/>
      <c r="L214" s="227"/>
      <c r="M214" s="157"/>
      <c r="N214" s="228"/>
      <c r="O214" s="229"/>
      <c r="P214" s="229"/>
    </row>
    <row r="215" spans="1:16" ht="94.5" hidden="1">
      <c r="A215" s="225" t="s">
        <v>775</v>
      </c>
      <c r="B215" s="226">
        <v>4017</v>
      </c>
      <c r="C215" s="187"/>
      <c r="D215" s="187"/>
      <c r="E215" s="187"/>
      <c r="F215" s="187"/>
      <c r="G215" s="187"/>
      <c r="H215" s="187"/>
      <c r="I215" s="187"/>
      <c r="J215" s="187"/>
      <c r="K215" s="187"/>
      <c r="L215" s="227"/>
      <c r="M215" s="157"/>
      <c r="N215" s="228"/>
      <c r="O215" s="229"/>
      <c r="P215" s="229"/>
    </row>
    <row r="216" spans="1:16" ht="110.25" hidden="1">
      <c r="A216" s="225" t="s">
        <v>776</v>
      </c>
      <c r="B216" s="226">
        <v>4018</v>
      </c>
      <c r="C216" s="187"/>
      <c r="D216" s="187"/>
      <c r="E216" s="187"/>
      <c r="F216" s="187"/>
      <c r="G216" s="187"/>
      <c r="H216" s="187"/>
      <c r="I216" s="187"/>
      <c r="J216" s="187"/>
      <c r="K216" s="187"/>
      <c r="L216" s="227"/>
      <c r="M216" s="157"/>
      <c r="N216" s="228"/>
      <c r="O216" s="229"/>
      <c r="P216" s="229"/>
    </row>
    <row r="217" spans="1:16" ht="110.25" hidden="1">
      <c r="A217" s="225" t="s">
        <v>777</v>
      </c>
      <c r="B217" s="226">
        <v>4019</v>
      </c>
      <c r="C217" s="187"/>
      <c r="D217" s="187"/>
      <c r="E217" s="187"/>
      <c r="F217" s="187"/>
      <c r="G217" s="187"/>
      <c r="H217" s="187"/>
      <c r="I217" s="187"/>
      <c r="J217" s="187"/>
      <c r="K217" s="187"/>
      <c r="L217" s="227"/>
      <c r="M217" s="157"/>
      <c r="N217" s="228"/>
      <c r="O217" s="229"/>
      <c r="P217" s="229"/>
    </row>
    <row r="218" spans="1:16" ht="31.5" hidden="1">
      <c r="A218" s="225" t="s">
        <v>778</v>
      </c>
      <c r="B218" s="226">
        <v>4020</v>
      </c>
      <c r="C218" s="187"/>
      <c r="D218" s="187"/>
      <c r="E218" s="187"/>
      <c r="F218" s="187"/>
      <c r="G218" s="187"/>
      <c r="H218" s="187"/>
      <c r="I218" s="187"/>
      <c r="J218" s="187"/>
      <c r="K218" s="187"/>
      <c r="L218" s="227"/>
      <c r="M218" s="157"/>
      <c r="N218" s="228"/>
      <c r="O218" s="229"/>
      <c r="P218" s="229"/>
    </row>
    <row r="219" spans="1:16" ht="63" hidden="1">
      <c r="A219" s="225" t="s">
        <v>779</v>
      </c>
      <c r="B219" s="226">
        <v>4021</v>
      </c>
      <c r="C219" s="187"/>
      <c r="D219" s="187"/>
      <c r="E219" s="187"/>
      <c r="F219" s="187"/>
      <c r="G219" s="187"/>
      <c r="H219" s="187"/>
      <c r="I219" s="187"/>
      <c r="J219" s="187"/>
      <c r="K219" s="187"/>
      <c r="L219" s="227"/>
      <c r="M219" s="157"/>
      <c r="N219" s="228"/>
      <c r="O219" s="229"/>
      <c r="P219" s="229"/>
    </row>
    <row r="220" spans="1:16" ht="393.75" hidden="1">
      <c r="A220" s="225" t="s">
        <v>1071</v>
      </c>
      <c r="B220" s="226">
        <v>4022</v>
      </c>
      <c r="C220" s="187"/>
      <c r="D220" s="187"/>
      <c r="E220" s="187"/>
      <c r="F220" s="187"/>
      <c r="G220" s="187"/>
      <c r="H220" s="187"/>
      <c r="I220" s="187"/>
      <c r="J220" s="187"/>
      <c r="K220" s="187"/>
      <c r="L220" s="227"/>
      <c r="M220" s="157"/>
      <c r="N220" s="228"/>
      <c r="O220" s="229"/>
      <c r="P220" s="229"/>
    </row>
    <row r="221" spans="1:16" ht="409.5" hidden="1">
      <c r="A221" s="225" t="s">
        <v>1072</v>
      </c>
      <c r="B221" s="226">
        <v>4023</v>
      </c>
      <c r="C221" s="187"/>
      <c r="D221" s="187"/>
      <c r="E221" s="187"/>
      <c r="F221" s="187"/>
      <c r="G221" s="187"/>
      <c r="H221" s="187"/>
      <c r="I221" s="187"/>
      <c r="J221" s="187"/>
      <c r="K221" s="187"/>
      <c r="L221" s="227"/>
      <c r="M221" s="157"/>
      <c r="N221" s="228"/>
      <c r="O221" s="229"/>
      <c r="P221" s="229"/>
    </row>
    <row r="222" spans="1:16" ht="220.5" hidden="1">
      <c r="A222" s="225" t="s">
        <v>1073</v>
      </c>
      <c r="B222" s="226">
        <v>4024</v>
      </c>
      <c r="C222" s="187"/>
      <c r="D222" s="187"/>
      <c r="E222" s="187"/>
      <c r="F222" s="187"/>
      <c r="G222" s="187"/>
      <c r="H222" s="187"/>
      <c r="I222" s="187"/>
      <c r="J222" s="187"/>
      <c r="K222" s="187"/>
      <c r="L222" s="227"/>
      <c r="M222" s="157"/>
      <c r="N222" s="228"/>
      <c r="O222" s="229"/>
      <c r="P222" s="229"/>
    </row>
    <row r="223" spans="1:16" ht="31.5" hidden="1">
      <c r="A223" s="225" t="s">
        <v>721</v>
      </c>
      <c r="B223" s="226">
        <v>4025</v>
      </c>
      <c r="C223" s="187"/>
      <c r="D223" s="187"/>
      <c r="E223" s="187"/>
      <c r="F223" s="187"/>
      <c r="G223" s="187"/>
      <c r="H223" s="187"/>
      <c r="I223" s="187"/>
      <c r="J223" s="187"/>
      <c r="K223" s="187"/>
      <c r="L223" s="227"/>
      <c r="M223" s="157"/>
      <c r="N223" s="228"/>
      <c r="O223" s="229"/>
      <c r="P223" s="229"/>
    </row>
    <row r="224" spans="1:16" ht="94.5" hidden="1">
      <c r="A224" s="225" t="s">
        <v>783</v>
      </c>
      <c r="B224" s="226">
        <v>4026</v>
      </c>
      <c r="C224" s="187"/>
      <c r="D224" s="187"/>
      <c r="E224" s="187"/>
      <c r="F224" s="187"/>
      <c r="G224" s="187"/>
      <c r="H224" s="187"/>
      <c r="I224" s="187"/>
      <c r="J224" s="187"/>
      <c r="K224" s="187"/>
      <c r="L224" s="227"/>
      <c r="M224" s="157"/>
      <c r="N224" s="228"/>
      <c r="O224" s="229"/>
      <c r="P224" s="229"/>
    </row>
    <row r="225" spans="1:16" ht="78.75" hidden="1">
      <c r="A225" s="225" t="s">
        <v>784</v>
      </c>
      <c r="B225" s="226">
        <v>4027</v>
      </c>
      <c r="C225" s="187"/>
      <c r="D225" s="187"/>
      <c r="E225" s="187"/>
      <c r="F225" s="187"/>
      <c r="G225" s="187"/>
      <c r="H225" s="187"/>
      <c r="I225" s="187"/>
      <c r="J225" s="187"/>
      <c r="K225" s="187"/>
      <c r="L225" s="227"/>
      <c r="M225" s="157"/>
      <c r="N225" s="228"/>
      <c r="O225" s="229"/>
      <c r="P225" s="229"/>
    </row>
    <row r="226" spans="1:16" ht="63" hidden="1">
      <c r="A226" s="225" t="s">
        <v>731</v>
      </c>
      <c r="B226" s="226">
        <v>4028</v>
      </c>
      <c r="C226" s="187"/>
      <c r="D226" s="187"/>
      <c r="E226" s="187"/>
      <c r="F226" s="187"/>
      <c r="G226" s="187"/>
      <c r="H226" s="187"/>
      <c r="I226" s="187"/>
      <c r="J226" s="187"/>
      <c r="K226" s="187"/>
      <c r="L226" s="227"/>
      <c r="M226" s="157"/>
      <c r="N226" s="228"/>
      <c r="O226" s="229"/>
      <c r="P226" s="229"/>
    </row>
    <row r="227" spans="1:16" ht="126" hidden="1">
      <c r="A227" s="225" t="s">
        <v>1074</v>
      </c>
      <c r="B227" s="226">
        <v>4029</v>
      </c>
      <c r="C227" s="187"/>
      <c r="D227" s="187"/>
      <c r="E227" s="187"/>
      <c r="F227" s="187"/>
      <c r="G227" s="187"/>
      <c r="H227" s="187"/>
      <c r="I227" s="187"/>
      <c r="J227" s="187"/>
      <c r="K227" s="187"/>
      <c r="L227" s="227"/>
      <c r="M227" s="157"/>
      <c r="N227" s="228"/>
      <c r="O227" s="229"/>
      <c r="P227" s="229"/>
    </row>
    <row r="228" spans="1:16" ht="63" hidden="1">
      <c r="A228" s="225" t="s">
        <v>786</v>
      </c>
      <c r="B228" s="226">
        <v>4030</v>
      </c>
      <c r="C228" s="187"/>
      <c r="D228" s="187"/>
      <c r="E228" s="187"/>
      <c r="F228" s="187"/>
      <c r="G228" s="187"/>
      <c r="H228" s="187"/>
      <c r="I228" s="187"/>
      <c r="J228" s="187"/>
      <c r="K228" s="187"/>
      <c r="L228" s="227"/>
      <c r="M228" s="157"/>
      <c r="N228" s="228"/>
      <c r="O228" s="229"/>
      <c r="P228" s="229"/>
    </row>
    <row r="229" spans="1:16" ht="47.25" hidden="1">
      <c r="A229" s="225" t="s">
        <v>787</v>
      </c>
      <c r="B229" s="226">
        <v>4031</v>
      </c>
      <c r="C229" s="187"/>
      <c r="D229" s="187"/>
      <c r="E229" s="187"/>
      <c r="F229" s="187"/>
      <c r="G229" s="187"/>
      <c r="H229" s="187"/>
      <c r="I229" s="187"/>
      <c r="J229" s="187"/>
      <c r="K229" s="187"/>
      <c r="L229" s="227"/>
      <c r="M229" s="157"/>
      <c r="N229" s="228"/>
      <c r="O229" s="229"/>
      <c r="P229" s="229"/>
    </row>
    <row r="230" spans="1:16" ht="94.5" hidden="1">
      <c r="A230" s="225" t="s">
        <v>788</v>
      </c>
      <c r="B230" s="226">
        <v>4032</v>
      </c>
      <c r="C230" s="187"/>
      <c r="D230" s="187"/>
      <c r="E230" s="187"/>
      <c r="F230" s="187"/>
      <c r="G230" s="187"/>
      <c r="H230" s="187"/>
      <c r="I230" s="187"/>
      <c r="J230" s="187"/>
      <c r="K230" s="187"/>
      <c r="L230" s="227"/>
      <c r="M230" s="157"/>
      <c r="N230" s="228"/>
      <c r="O230" s="229"/>
      <c r="P230" s="229"/>
    </row>
    <row r="231" spans="1:16" ht="31.5" hidden="1">
      <c r="A231" s="225" t="s">
        <v>385</v>
      </c>
      <c r="B231" s="226">
        <v>4033</v>
      </c>
      <c r="C231" s="187"/>
      <c r="D231" s="187"/>
      <c r="E231" s="187"/>
      <c r="F231" s="187"/>
      <c r="G231" s="187"/>
      <c r="H231" s="187"/>
      <c r="I231" s="187"/>
      <c r="J231" s="187"/>
      <c r="K231" s="187"/>
      <c r="L231" s="227"/>
      <c r="M231" s="157"/>
      <c r="N231" s="228"/>
      <c r="O231" s="229"/>
      <c r="P231" s="229"/>
    </row>
    <row r="232" spans="1:16" ht="63" hidden="1">
      <c r="A232" s="225" t="s">
        <v>735</v>
      </c>
      <c r="B232" s="226">
        <v>4034</v>
      </c>
      <c r="C232" s="187"/>
      <c r="D232" s="187"/>
      <c r="E232" s="187"/>
      <c r="F232" s="187"/>
      <c r="G232" s="187"/>
      <c r="H232" s="187"/>
      <c r="I232" s="187"/>
      <c r="J232" s="187"/>
      <c r="K232" s="187"/>
      <c r="L232" s="227"/>
      <c r="M232" s="157"/>
      <c r="N232" s="228"/>
      <c r="O232" s="229"/>
      <c r="P232" s="229"/>
    </row>
    <row r="233" spans="1:16" ht="78.75" hidden="1">
      <c r="A233" s="225" t="s">
        <v>789</v>
      </c>
      <c r="B233" s="226">
        <v>4035</v>
      </c>
      <c r="C233" s="187"/>
      <c r="D233" s="187"/>
      <c r="E233" s="187"/>
      <c r="F233" s="187"/>
      <c r="G233" s="187"/>
      <c r="H233" s="187"/>
      <c r="I233" s="187"/>
      <c r="J233" s="187"/>
      <c r="K233" s="187"/>
      <c r="L233" s="227"/>
      <c r="M233" s="157"/>
      <c r="N233" s="228"/>
      <c r="O233" s="229"/>
      <c r="P233" s="229"/>
    </row>
    <row r="234" spans="1:16" ht="94.5" hidden="1">
      <c r="A234" s="225" t="s">
        <v>264</v>
      </c>
      <c r="B234" s="226">
        <v>4036</v>
      </c>
      <c r="C234" s="187"/>
      <c r="D234" s="187"/>
      <c r="E234" s="187"/>
      <c r="F234" s="187"/>
      <c r="G234" s="187"/>
      <c r="H234" s="187"/>
      <c r="I234" s="187"/>
      <c r="J234" s="187"/>
      <c r="K234" s="187"/>
      <c r="L234" s="227"/>
      <c r="M234" s="157"/>
      <c r="N234" s="228"/>
      <c r="O234" s="229"/>
      <c r="P234" s="229"/>
    </row>
    <row r="235" spans="1:16" ht="110.25" hidden="1">
      <c r="A235" s="225" t="s">
        <v>790</v>
      </c>
      <c r="B235" s="226">
        <v>4037</v>
      </c>
      <c r="C235" s="187"/>
      <c r="D235" s="187"/>
      <c r="E235" s="187"/>
      <c r="F235" s="187"/>
      <c r="G235" s="187"/>
      <c r="H235" s="187"/>
      <c r="I235" s="187"/>
      <c r="J235" s="187"/>
      <c r="K235" s="187"/>
      <c r="L235" s="227"/>
      <c r="M235" s="157"/>
      <c r="N235" s="228"/>
      <c r="O235" s="229"/>
      <c r="P235" s="229"/>
    </row>
    <row r="236" spans="1:16" ht="110.25" hidden="1">
      <c r="A236" s="225" t="s">
        <v>1075</v>
      </c>
      <c r="B236" s="226">
        <v>4038</v>
      </c>
      <c r="C236" s="187"/>
      <c r="D236" s="187"/>
      <c r="E236" s="187"/>
      <c r="F236" s="187"/>
      <c r="G236" s="187"/>
      <c r="H236" s="187"/>
      <c r="I236" s="187"/>
      <c r="J236" s="187"/>
      <c r="K236" s="187"/>
      <c r="L236" s="227"/>
      <c r="M236" s="157"/>
      <c r="N236" s="228"/>
      <c r="O236" s="229"/>
      <c r="P236" s="229"/>
    </row>
    <row r="237" spans="1:16" ht="47.25" hidden="1">
      <c r="A237" s="225" t="s">
        <v>792</v>
      </c>
      <c r="B237" s="226">
        <v>4039</v>
      </c>
      <c r="C237" s="187"/>
      <c r="D237" s="187"/>
      <c r="E237" s="187"/>
      <c r="F237" s="187"/>
      <c r="G237" s="187"/>
      <c r="H237" s="187"/>
      <c r="I237" s="187"/>
      <c r="J237" s="187"/>
      <c r="K237" s="187"/>
      <c r="L237" s="227"/>
      <c r="M237" s="157"/>
      <c r="N237" s="228"/>
      <c r="O237" s="229"/>
      <c r="P237" s="229"/>
    </row>
    <row r="238" spans="1:16" ht="78.75" hidden="1">
      <c r="A238" s="225" t="s">
        <v>793</v>
      </c>
      <c r="B238" s="226">
        <v>4040</v>
      </c>
      <c r="C238" s="187"/>
      <c r="D238" s="187"/>
      <c r="E238" s="187"/>
      <c r="F238" s="187"/>
      <c r="G238" s="187"/>
      <c r="H238" s="187"/>
      <c r="I238" s="187"/>
      <c r="J238" s="187"/>
      <c r="K238" s="187"/>
      <c r="L238" s="227"/>
      <c r="M238" s="157"/>
      <c r="N238" s="228"/>
      <c r="O238" s="229"/>
      <c r="P238" s="229"/>
    </row>
    <row r="239" spans="1:16" hidden="1">
      <c r="A239" s="225" t="s">
        <v>9</v>
      </c>
      <c r="B239" s="226">
        <v>4041</v>
      </c>
      <c r="C239" s="187"/>
      <c r="D239" s="187"/>
      <c r="E239" s="187"/>
      <c r="F239" s="187"/>
      <c r="G239" s="187"/>
      <c r="H239" s="187"/>
      <c r="I239" s="187"/>
      <c r="J239" s="187"/>
      <c r="K239" s="187"/>
      <c r="L239" s="227"/>
      <c r="M239" s="157"/>
      <c r="N239" s="228"/>
      <c r="O239" s="229"/>
      <c r="P239" s="229"/>
    </row>
    <row r="240" spans="1:16" hidden="1">
      <c r="A240" s="225" t="s">
        <v>9</v>
      </c>
      <c r="B240" s="226">
        <v>4042</v>
      </c>
      <c r="C240" s="187"/>
      <c r="D240" s="187"/>
      <c r="E240" s="187"/>
      <c r="F240" s="187"/>
      <c r="G240" s="187"/>
      <c r="H240" s="187"/>
      <c r="I240" s="187"/>
      <c r="J240" s="187"/>
      <c r="K240" s="187"/>
      <c r="L240" s="227"/>
      <c r="M240" s="157"/>
      <c r="N240" s="228"/>
      <c r="O240" s="229"/>
      <c r="P240" s="229"/>
    </row>
    <row r="241" spans="1:16" ht="141.75" hidden="1">
      <c r="A241" s="232" t="s">
        <v>794</v>
      </c>
      <c r="B241" s="233">
        <v>4100</v>
      </c>
      <c r="C241" s="169" t="s">
        <v>5</v>
      </c>
      <c r="D241" s="170" t="s">
        <v>5</v>
      </c>
      <c r="E241" s="170" t="s">
        <v>5</v>
      </c>
      <c r="F241" s="169" t="s">
        <v>5</v>
      </c>
      <c r="G241" s="170" t="s">
        <v>5</v>
      </c>
      <c r="H241" s="170" t="s">
        <v>5</v>
      </c>
      <c r="I241" s="170"/>
      <c r="J241" s="170"/>
      <c r="K241" s="170"/>
      <c r="L241" s="234" t="s">
        <v>5</v>
      </c>
      <c r="M241" s="235" t="s">
        <v>5</v>
      </c>
      <c r="N241" s="236"/>
      <c r="O241" s="237">
        <f>SUM(O242:O259)</f>
        <v>0</v>
      </c>
      <c r="P241" s="237">
        <f>SUM(P242:P259)</f>
        <v>0</v>
      </c>
    </row>
    <row r="242" spans="1:16" ht="31.5" hidden="1">
      <c r="A242" s="225" t="s">
        <v>453</v>
      </c>
      <c r="B242" s="226">
        <v>4101</v>
      </c>
      <c r="C242" s="187"/>
      <c r="D242" s="187"/>
      <c r="E242" s="187"/>
      <c r="F242" s="187"/>
      <c r="G242" s="187"/>
      <c r="H242" s="187"/>
      <c r="I242" s="187"/>
      <c r="J242" s="187"/>
      <c r="K242" s="187"/>
      <c r="L242" s="227"/>
      <c r="M242" s="157"/>
      <c r="N242" s="228"/>
      <c r="O242" s="229"/>
      <c r="P242" s="229"/>
    </row>
    <row r="243" spans="1:16" ht="31.5" hidden="1">
      <c r="A243" s="225" t="s">
        <v>454</v>
      </c>
      <c r="B243" s="226">
        <v>4102</v>
      </c>
      <c r="C243" s="187"/>
      <c r="D243" s="187"/>
      <c r="E243" s="187"/>
      <c r="F243" s="187"/>
      <c r="G243" s="187"/>
      <c r="H243" s="187"/>
      <c r="I243" s="187"/>
      <c r="J243" s="187"/>
      <c r="K243" s="187"/>
      <c r="L243" s="227"/>
      <c r="M243" s="157"/>
      <c r="N243" s="228"/>
      <c r="O243" s="229"/>
      <c r="P243" s="229"/>
    </row>
    <row r="244" spans="1:16" ht="63" hidden="1">
      <c r="A244" s="225" t="s">
        <v>458</v>
      </c>
      <c r="B244" s="226">
        <v>4103</v>
      </c>
      <c r="C244" s="187"/>
      <c r="D244" s="187"/>
      <c r="E244" s="187"/>
      <c r="F244" s="187"/>
      <c r="G244" s="187"/>
      <c r="H244" s="187"/>
      <c r="I244" s="187"/>
      <c r="J244" s="187"/>
      <c r="K244" s="187"/>
      <c r="L244" s="227"/>
      <c r="M244" s="157"/>
      <c r="N244" s="228"/>
      <c r="O244" s="229"/>
      <c r="P244" s="229"/>
    </row>
    <row r="245" spans="1:16" ht="31.5" hidden="1">
      <c r="A245" s="225" t="s">
        <v>459</v>
      </c>
      <c r="B245" s="226">
        <v>4104</v>
      </c>
      <c r="C245" s="187"/>
      <c r="D245" s="187"/>
      <c r="E245" s="187"/>
      <c r="F245" s="187"/>
      <c r="G245" s="187"/>
      <c r="H245" s="187"/>
      <c r="I245" s="187"/>
      <c r="J245" s="187"/>
      <c r="K245" s="187"/>
      <c r="L245" s="227"/>
      <c r="M245" s="157"/>
      <c r="N245" s="228"/>
      <c r="O245" s="229"/>
      <c r="P245" s="229"/>
    </row>
    <row r="246" spans="1:16" ht="157.5" hidden="1">
      <c r="A246" s="225" t="s">
        <v>460</v>
      </c>
      <c r="B246" s="226">
        <v>4105</v>
      </c>
      <c r="C246" s="187"/>
      <c r="D246" s="187"/>
      <c r="E246" s="187"/>
      <c r="F246" s="187"/>
      <c r="G246" s="187"/>
      <c r="H246" s="187"/>
      <c r="I246" s="187"/>
      <c r="J246" s="187"/>
      <c r="K246" s="187"/>
      <c r="L246" s="227"/>
      <c r="M246" s="157"/>
      <c r="N246" s="228"/>
      <c r="O246" s="229"/>
      <c r="P246" s="229"/>
    </row>
    <row r="247" spans="1:16" ht="94.5" hidden="1">
      <c r="A247" s="225" t="s">
        <v>461</v>
      </c>
      <c r="B247" s="226">
        <v>4106</v>
      </c>
      <c r="C247" s="187"/>
      <c r="D247" s="187"/>
      <c r="E247" s="187"/>
      <c r="F247" s="187"/>
      <c r="G247" s="187"/>
      <c r="H247" s="187"/>
      <c r="I247" s="187"/>
      <c r="J247" s="187"/>
      <c r="K247" s="187"/>
      <c r="L247" s="227"/>
      <c r="M247" s="157"/>
      <c r="N247" s="228"/>
      <c r="O247" s="229"/>
      <c r="P247" s="229"/>
    </row>
    <row r="248" spans="1:16" ht="110.25" hidden="1">
      <c r="A248" s="225" t="s">
        <v>462</v>
      </c>
      <c r="B248" s="226">
        <v>4107</v>
      </c>
      <c r="C248" s="187"/>
      <c r="D248" s="187"/>
      <c r="E248" s="187"/>
      <c r="F248" s="187"/>
      <c r="G248" s="187"/>
      <c r="H248" s="187"/>
      <c r="I248" s="187"/>
      <c r="J248" s="187"/>
      <c r="K248" s="187"/>
      <c r="L248" s="227"/>
      <c r="M248" s="157"/>
      <c r="N248" s="228"/>
      <c r="O248" s="229"/>
      <c r="P248" s="229"/>
    </row>
    <row r="249" spans="1:16" ht="63" hidden="1">
      <c r="A249" s="225" t="s">
        <v>463</v>
      </c>
      <c r="B249" s="226">
        <v>4108</v>
      </c>
      <c r="C249" s="187"/>
      <c r="D249" s="187"/>
      <c r="E249" s="187"/>
      <c r="F249" s="187"/>
      <c r="G249" s="187"/>
      <c r="H249" s="187"/>
      <c r="I249" s="187"/>
      <c r="J249" s="187"/>
      <c r="K249" s="187"/>
      <c r="L249" s="227"/>
      <c r="M249" s="157"/>
      <c r="N249" s="228"/>
      <c r="O249" s="229"/>
      <c r="P249" s="229"/>
    </row>
    <row r="250" spans="1:16" ht="63" hidden="1">
      <c r="A250" s="225" t="s">
        <v>464</v>
      </c>
      <c r="B250" s="226">
        <v>4109</v>
      </c>
      <c r="C250" s="187"/>
      <c r="D250" s="187"/>
      <c r="E250" s="187"/>
      <c r="F250" s="187"/>
      <c r="G250" s="187"/>
      <c r="H250" s="187"/>
      <c r="I250" s="187"/>
      <c r="J250" s="187"/>
      <c r="K250" s="187"/>
      <c r="L250" s="227"/>
      <c r="M250" s="157"/>
      <c r="N250" s="228"/>
      <c r="O250" s="229"/>
      <c r="P250" s="229"/>
    </row>
    <row r="251" spans="1:16" ht="173.25" hidden="1">
      <c r="A251" s="225" t="s">
        <v>465</v>
      </c>
      <c r="B251" s="226">
        <v>4110</v>
      </c>
      <c r="C251" s="187"/>
      <c r="D251" s="187"/>
      <c r="E251" s="187"/>
      <c r="F251" s="187"/>
      <c r="G251" s="187"/>
      <c r="H251" s="187"/>
      <c r="I251" s="187"/>
      <c r="J251" s="187"/>
      <c r="K251" s="187"/>
      <c r="L251" s="227"/>
      <c r="M251" s="157"/>
      <c r="N251" s="228"/>
      <c r="O251" s="229"/>
      <c r="P251" s="229"/>
    </row>
    <row r="252" spans="1:16" ht="189" hidden="1">
      <c r="A252" s="225" t="s">
        <v>466</v>
      </c>
      <c r="B252" s="226">
        <v>4111</v>
      </c>
      <c r="C252" s="187"/>
      <c r="D252" s="187"/>
      <c r="E252" s="187"/>
      <c r="F252" s="187"/>
      <c r="G252" s="187"/>
      <c r="H252" s="187"/>
      <c r="I252" s="187"/>
      <c r="J252" s="187"/>
      <c r="K252" s="187"/>
      <c r="L252" s="227"/>
      <c r="M252" s="157"/>
      <c r="N252" s="228"/>
      <c r="O252" s="229"/>
      <c r="P252" s="229"/>
    </row>
    <row r="253" spans="1:16" ht="173.25" hidden="1">
      <c r="A253" s="225" t="s">
        <v>468</v>
      </c>
      <c r="B253" s="226">
        <v>4112</v>
      </c>
      <c r="C253" s="187"/>
      <c r="D253" s="187"/>
      <c r="E253" s="187"/>
      <c r="F253" s="187"/>
      <c r="G253" s="187"/>
      <c r="H253" s="187"/>
      <c r="I253" s="187"/>
      <c r="J253" s="187"/>
      <c r="K253" s="187"/>
      <c r="L253" s="227"/>
      <c r="M253" s="157"/>
      <c r="N253" s="228"/>
      <c r="O253" s="229"/>
      <c r="P253" s="229"/>
    </row>
    <row r="254" spans="1:16" ht="189" hidden="1">
      <c r="A254" s="225" t="s">
        <v>469</v>
      </c>
      <c r="B254" s="226">
        <v>4113</v>
      </c>
      <c r="C254" s="187"/>
      <c r="D254" s="187"/>
      <c r="E254" s="187"/>
      <c r="F254" s="187"/>
      <c r="G254" s="187"/>
      <c r="H254" s="187"/>
      <c r="I254" s="187"/>
      <c r="J254" s="187"/>
      <c r="K254" s="187"/>
      <c r="L254" s="227"/>
      <c r="M254" s="157"/>
      <c r="N254" s="228"/>
      <c r="O254" s="229"/>
      <c r="P254" s="229"/>
    </row>
    <row r="255" spans="1:16" ht="47.25" hidden="1">
      <c r="A255" s="225" t="s">
        <v>475</v>
      </c>
      <c r="B255" s="226">
        <v>4114</v>
      </c>
      <c r="C255" s="187"/>
      <c r="D255" s="187"/>
      <c r="E255" s="187"/>
      <c r="F255" s="187"/>
      <c r="G255" s="187"/>
      <c r="H255" s="187"/>
      <c r="I255" s="187"/>
      <c r="J255" s="187"/>
      <c r="K255" s="187"/>
      <c r="L255" s="227"/>
      <c r="M255" s="157"/>
      <c r="N255" s="228"/>
      <c r="O255" s="229"/>
      <c r="P255" s="229"/>
    </row>
    <row r="256" spans="1:16" ht="236.25" hidden="1">
      <c r="A256" s="225" t="s">
        <v>476</v>
      </c>
      <c r="B256" s="226">
        <v>4115</v>
      </c>
      <c r="C256" s="187"/>
      <c r="D256" s="187"/>
      <c r="E256" s="187"/>
      <c r="F256" s="187"/>
      <c r="G256" s="187"/>
      <c r="H256" s="187"/>
      <c r="I256" s="187"/>
      <c r="J256" s="187"/>
      <c r="K256" s="187"/>
      <c r="L256" s="227"/>
      <c r="M256" s="157"/>
      <c r="N256" s="228"/>
      <c r="O256" s="229"/>
      <c r="P256" s="229"/>
    </row>
    <row r="257" spans="1:16" ht="204.75" hidden="1">
      <c r="A257" s="225" t="s">
        <v>477</v>
      </c>
      <c r="B257" s="226">
        <v>4116</v>
      </c>
      <c r="C257" s="187"/>
      <c r="D257" s="187"/>
      <c r="E257" s="187"/>
      <c r="F257" s="187"/>
      <c r="G257" s="187"/>
      <c r="H257" s="187"/>
      <c r="I257" s="187"/>
      <c r="J257" s="187"/>
      <c r="K257" s="187"/>
      <c r="L257" s="227"/>
      <c r="M257" s="157"/>
      <c r="N257" s="228"/>
      <c r="O257" s="229"/>
      <c r="P257" s="229"/>
    </row>
    <row r="258" spans="1:16" hidden="1">
      <c r="A258" s="225" t="s">
        <v>9</v>
      </c>
      <c r="B258" s="226">
        <v>4117</v>
      </c>
      <c r="C258" s="187"/>
      <c r="D258" s="187"/>
      <c r="E258" s="187"/>
      <c r="F258" s="187"/>
      <c r="G258" s="187"/>
      <c r="H258" s="187"/>
      <c r="I258" s="187"/>
      <c r="J258" s="187"/>
      <c r="K258" s="187"/>
      <c r="L258" s="227"/>
      <c r="M258" s="157"/>
      <c r="N258" s="228"/>
      <c r="O258" s="229"/>
      <c r="P258" s="229"/>
    </row>
    <row r="259" spans="1:16" hidden="1">
      <c r="A259" s="225" t="s">
        <v>9</v>
      </c>
      <c r="B259" s="240">
        <v>4118</v>
      </c>
      <c r="C259" s="187"/>
      <c r="D259" s="187"/>
      <c r="E259" s="187"/>
      <c r="F259" s="187"/>
      <c r="G259" s="187"/>
      <c r="H259" s="187"/>
      <c r="I259" s="187"/>
      <c r="J259" s="187"/>
      <c r="K259" s="187"/>
      <c r="L259" s="227"/>
      <c r="M259" s="157"/>
      <c r="N259" s="228"/>
      <c r="O259" s="229"/>
      <c r="P259" s="229"/>
    </row>
    <row r="260" spans="1:16" ht="141.75" hidden="1">
      <c r="A260" s="232" t="s">
        <v>795</v>
      </c>
      <c r="B260" s="233">
        <v>4200</v>
      </c>
      <c r="C260" s="169" t="s">
        <v>5</v>
      </c>
      <c r="D260" s="170" t="s">
        <v>5</v>
      </c>
      <c r="E260" s="170" t="s">
        <v>5</v>
      </c>
      <c r="F260" s="169" t="s">
        <v>5</v>
      </c>
      <c r="G260" s="170" t="s">
        <v>5</v>
      </c>
      <c r="H260" s="170" t="s">
        <v>5</v>
      </c>
      <c r="I260" s="170"/>
      <c r="J260" s="170"/>
      <c r="K260" s="170"/>
      <c r="L260" s="234" t="s">
        <v>5</v>
      </c>
      <c r="M260" s="235" t="s">
        <v>5</v>
      </c>
      <c r="N260" s="236"/>
      <c r="O260" s="237">
        <f>O261+O275+O278</f>
        <v>0</v>
      </c>
      <c r="P260" s="237">
        <f>P261+P275+P278</f>
        <v>0</v>
      </c>
    </row>
    <row r="261" spans="1:16" ht="78.75" hidden="1">
      <c r="A261" s="232" t="s">
        <v>796</v>
      </c>
      <c r="B261" s="233">
        <v>4201</v>
      </c>
      <c r="C261" s="169" t="s">
        <v>5</v>
      </c>
      <c r="D261" s="170" t="s">
        <v>5</v>
      </c>
      <c r="E261" s="170" t="s">
        <v>5</v>
      </c>
      <c r="F261" s="169" t="s">
        <v>5</v>
      </c>
      <c r="G261" s="170" t="s">
        <v>5</v>
      </c>
      <c r="H261" s="170" t="s">
        <v>5</v>
      </c>
      <c r="I261" s="170"/>
      <c r="J261" s="170"/>
      <c r="K261" s="170"/>
      <c r="L261" s="234" t="s">
        <v>5</v>
      </c>
      <c r="M261" s="235" t="s">
        <v>5</v>
      </c>
      <c r="N261" s="236"/>
      <c r="O261" s="237">
        <f>SUM(O262:O274)</f>
        <v>0</v>
      </c>
      <c r="P261" s="237">
        <f>SUM(P262:P274)</f>
        <v>0</v>
      </c>
    </row>
    <row r="262" spans="1:16" hidden="1">
      <c r="A262" s="225" t="s">
        <v>797</v>
      </c>
      <c r="B262" s="226">
        <v>4202</v>
      </c>
      <c r="C262" s="187"/>
      <c r="D262" s="187"/>
      <c r="E262" s="187"/>
      <c r="F262" s="187"/>
      <c r="G262" s="187"/>
      <c r="H262" s="187"/>
      <c r="I262" s="187"/>
      <c r="J262" s="187"/>
      <c r="K262" s="187"/>
      <c r="L262" s="227"/>
      <c r="M262" s="157"/>
      <c r="N262" s="228"/>
      <c r="O262" s="229"/>
      <c r="P262" s="229"/>
    </row>
    <row r="263" spans="1:16" ht="63" hidden="1">
      <c r="A263" s="225" t="s">
        <v>798</v>
      </c>
      <c r="B263" s="226">
        <v>4203</v>
      </c>
      <c r="C263" s="187"/>
      <c r="D263" s="187"/>
      <c r="E263" s="187"/>
      <c r="F263" s="187"/>
      <c r="G263" s="187"/>
      <c r="H263" s="187"/>
      <c r="I263" s="187"/>
      <c r="J263" s="187"/>
      <c r="K263" s="187"/>
      <c r="L263" s="227"/>
      <c r="M263" s="157"/>
      <c r="N263" s="228"/>
      <c r="O263" s="229"/>
      <c r="P263" s="229"/>
    </row>
    <row r="264" spans="1:16" ht="31.5" hidden="1">
      <c r="A264" s="225" t="s">
        <v>482</v>
      </c>
      <c r="B264" s="226">
        <v>4204</v>
      </c>
      <c r="C264" s="187"/>
      <c r="D264" s="187"/>
      <c r="E264" s="187"/>
      <c r="F264" s="187"/>
      <c r="G264" s="187"/>
      <c r="H264" s="187"/>
      <c r="I264" s="187"/>
      <c r="J264" s="187"/>
      <c r="K264" s="187"/>
      <c r="L264" s="227"/>
      <c r="M264" s="157"/>
      <c r="N264" s="228"/>
      <c r="O264" s="229"/>
      <c r="P264" s="229"/>
    </row>
    <row r="265" spans="1:16" ht="78.75" hidden="1">
      <c r="A265" s="225" t="s">
        <v>799</v>
      </c>
      <c r="B265" s="226">
        <v>4205</v>
      </c>
      <c r="C265" s="187"/>
      <c r="D265" s="187"/>
      <c r="E265" s="187"/>
      <c r="F265" s="187"/>
      <c r="G265" s="187"/>
      <c r="H265" s="187"/>
      <c r="I265" s="187"/>
      <c r="J265" s="187"/>
      <c r="K265" s="187"/>
      <c r="L265" s="227"/>
      <c r="M265" s="157"/>
      <c r="N265" s="228"/>
      <c r="O265" s="229"/>
      <c r="P265" s="229"/>
    </row>
    <row r="266" spans="1:16" ht="78.75" hidden="1">
      <c r="A266" s="225" t="s">
        <v>800</v>
      </c>
      <c r="B266" s="226">
        <v>4206</v>
      </c>
      <c r="C266" s="187"/>
      <c r="D266" s="187"/>
      <c r="E266" s="187"/>
      <c r="F266" s="187"/>
      <c r="G266" s="187"/>
      <c r="H266" s="187"/>
      <c r="I266" s="187"/>
      <c r="J266" s="187"/>
      <c r="K266" s="187"/>
      <c r="L266" s="227"/>
      <c r="M266" s="157"/>
      <c r="N266" s="228"/>
      <c r="O266" s="229"/>
      <c r="P266" s="229"/>
    </row>
    <row r="267" spans="1:16" ht="78.75" hidden="1">
      <c r="A267" s="225" t="s">
        <v>801</v>
      </c>
      <c r="B267" s="226">
        <v>4207</v>
      </c>
      <c r="C267" s="187"/>
      <c r="D267" s="187"/>
      <c r="E267" s="187"/>
      <c r="F267" s="187"/>
      <c r="G267" s="187"/>
      <c r="H267" s="187"/>
      <c r="I267" s="187"/>
      <c r="J267" s="187"/>
      <c r="K267" s="187"/>
      <c r="L267" s="227"/>
      <c r="M267" s="157"/>
      <c r="N267" s="228"/>
      <c r="O267" s="229"/>
      <c r="P267" s="229"/>
    </row>
    <row r="268" spans="1:16" ht="31.5" hidden="1">
      <c r="A268" s="225" t="s">
        <v>745</v>
      </c>
      <c r="B268" s="226">
        <v>4208</v>
      </c>
      <c r="C268" s="187"/>
      <c r="D268" s="187"/>
      <c r="E268" s="187"/>
      <c r="F268" s="187"/>
      <c r="G268" s="187"/>
      <c r="H268" s="187"/>
      <c r="I268" s="187"/>
      <c r="J268" s="187"/>
      <c r="K268" s="187"/>
      <c r="L268" s="227"/>
      <c r="M268" s="157"/>
      <c r="N268" s="228"/>
      <c r="O268" s="229"/>
      <c r="P268" s="229"/>
    </row>
    <row r="269" spans="1:16" hidden="1">
      <c r="A269" s="225" t="s">
        <v>486</v>
      </c>
      <c r="B269" s="226">
        <v>4209</v>
      </c>
      <c r="C269" s="187"/>
      <c r="D269" s="187"/>
      <c r="E269" s="187"/>
      <c r="F269" s="187"/>
      <c r="G269" s="187"/>
      <c r="H269" s="187"/>
      <c r="I269" s="187"/>
      <c r="J269" s="187"/>
      <c r="K269" s="187"/>
      <c r="L269" s="227"/>
      <c r="M269" s="157"/>
      <c r="N269" s="228"/>
      <c r="O269" s="229"/>
      <c r="P269" s="229"/>
    </row>
    <row r="270" spans="1:16" ht="94.5" hidden="1">
      <c r="A270" s="225" t="s">
        <v>493</v>
      </c>
      <c r="B270" s="226">
        <v>4210</v>
      </c>
      <c r="C270" s="187"/>
      <c r="D270" s="187"/>
      <c r="E270" s="187"/>
      <c r="F270" s="187"/>
      <c r="G270" s="187"/>
      <c r="H270" s="187"/>
      <c r="I270" s="187"/>
      <c r="J270" s="187"/>
      <c r="K270" s="187"/>
      <c r="L270" s="227"/>
      <c r="M270" s="157"/>
      <c r="N270" s="228"/>
      <c r="O270" s="229"/>
      <c r="P270" s="229"/>
    </row>
    <row r="271" spans="1:16" ht="126" hidden="1">
      <c r="A271" s="225" t="s">
        <v>494</v>
      </c>
      <c r="B271" s="226">
        <v>4211</v>
      </c>
      <c r="C271" s="187"/>
      <c r="D271" s="187"/>
      <c r="E271" s="187"/>
      <c r="F271" s="187"/>
      <c r="G271" s="187"/>
      <c r="H271" s="187"/>
      <c r="I271" s="187"/>
      <c r="J271" s="187"/>
      <c r="K271" s="187"/>
      <c r="L271" s="227"/>
      <c r="M271" s="157"/>
      <c r="N271" s="228"/>
      <c r="O271" s="229"/>
      <c r="P271" s="229"/>
    </row>
    <row r="272" spans="1:16" ht="78.75" hidden="1">
      <c r="A272" s="225" t="s">
        <v>497</v>
      </c>
      <c r="B272" s="226">
        <v>4212</v>
      </c>
      <c r="C272" s="187"/>
      <c r="D272" s="187"/>
      <c r="E272" s="187"/>
      <c r="F272" s="187"/>
      <c r="G272" s="187"/>
      <c r="H272" s="187"/>
      <c r="I272" s="187"/>
      <c r="J272" s="187"/>
      <c r="K272" s="187"/>
      <c r="L272" s="227"/>
      <c r="M272" s="157"/>
      <c r="N272" s="228"/>
      <c r="O272" s="229"/>
      <c r="P272" s="229"/>
    </row>
    <row r="273" spans="1:16" ht="94.5" hidden="1">
      <c r="A273" s="225" t="s">
        <v>746</v>
      </c>
      <c r="B273" s="226">
        <v>4213</v>
      </c>
      <c r="C273" s="187"/>
      <c r="D273" s="187"/>
      <c r="E273" s="187"/>
      <c r="F273" s="187"/>
      <c r="G273" s="187"/>
      <c r="H273" s="187"/>
      <c r="I273" s="187"/>
      <c r="J273" s="187"/>
      <c r="K273" s="187"/>
      <c r="L273" s="227"/>
      <c r="M273" s="157"/>
      <c r="N273" s="228"/>
      <c r="O273" s="229"/>
      <c r="P273" s="229"/>
    </row>
    <row r="274" spans="1:16" ht="63" hidden="1">
      <c r="A274" s="225" t="s">
        <v>802</v>
      </c>
      <c r="B274" s="226">
        <v>4214</v>
      </c>
      <c r="C274" s="187"/>
      <c r="D274" s="187"/>
      <c r="E274" s="187"/>
      <c r="F274" s="187"/>
      <c r="G274" s="187"/>
      <c r="H274" s="187"/>
      <c r="I274" s="187"/>
      <c r="J274" s="187"/>
      <c r="K274" s="187"/>
      <c r="L274" s="227"/>
      <c r="M274" s="157"/>
      <c r="N274" s="228"/>
      <c r="O274" s="229"/>
      <c r="P274" s="229"/>
    </row>
    <row r="275" spans="1:16" ht="141.75" hidden="1">
      <c r="A275" s="232" t="s">
        <v>803</v>
      </c>
      <c r="B275" s="233">
        <v>4300</v>
      </c>
      <c r="C275" s="169" t="s">
        <v>5</v>
      </c>
      <c r="D275" s="170" t="s">
        <v>5</v>
      </c>
      <c r="E275" s="170" t="s">
        <v>5</v>
      </c>
      <c r="F275" s="169" t="s">
        <v>5</v>
      </c>
      <c r="G275" s="170" t="s">
        <v>5</v>
      </c>
      <c r="H275" s="170" t="s">
        <v>5</v>
      </c>
      <c r="I275" s="170"/>
      <c r="J275" s="170"/>
      <c r="K275" s="170"/>
      <c r="L275" s="234" t="s">
        <v>5</v>
      </c>
      <c r="M275" s="235" t="s">
        <v>5</v>
      </c>
      <c r="N275" s="236"/>
      <c r="O275" s="237">
        <f>SUM(O276:O277)</f>
        <v>0</v>
      </c>
      <c r="P275" s="237">
        <f>SUM(P276:P277)</f>
        <v>0</v>
      </c>
    </row>
    <row r="276" spans="1:16" hidden="1">
      <c r="A276" s="225" t="s">
        <v>9</v>
      </c>
      <c r="B276" s="226">
        <v>4301</v>
      </c>
      <c r="C276" s="184"/>
      <c r="D276" s="191"/>
      <c r="E276" s="191"/>
      <c r="F276" s="184"/>
      <c r="G276" s="191"/>
      <c r="H276" s="191"/>
      <c r="I276" s="191"/>
      <c r="J276" s="191"/>
      <c r="K276" s="191"/>
      <c r="L276" s="230"/>
      <c r="M276" s="231"/>
      <c r="N276" s="228"/>
      <c r="O276" s="229"/>
      <c r="P276" s="229"/>
    </row>
    <row r="277" spans="1:16" hidden="1">
      <c r="A277" s="225" t="s">
        <v>9</v>
      </c>
      <c r="B277" s="226">
        <v>4302</v>
      </c>
      <c r="C277" s="184"/>
      <c r="D277" s="191"/>
      <c r="E277" s="191"/>
      <c r="F277" s="184"/>
      <c r="G277" s="191"/>
      <c r="H277" s="191"/>
      <c r="I277" s="191"/>
      <c r="J277" s="191"/>
      <c r="K277" s="191"/>
      <c r="L277" s="230"/>
      <c r="M277" s="231"/>
      <c r="N277" s="228"/>
      <c r="O277" s="229"/>
      <c r="P277" s="229"/>
    </row>
    <row r="278" spans="1:16" ht="126" hidden="1">
      <c r="A278" s="232" t="s">
        <v>804</v>
      </c>
      <c r="B278" s="233">
        <v>4400</v>
      </c>
      <c r="C278" s="169" t="s">
        <v>5</v>
      </c>
      <c r="D278" s="170" t="s">
        <v>5</v>
      </c>
      <c r="E278" s="170" t="s">
        <v>5</v>
      </c>
      <c r="F278" s="169" t="s">
        <v>5</v>
      </c>
      <c r="G278" s="170" t="s">
        <v>5</v>
      </c>
      <c r="H278" s="170" t="s">
        <v>5</v>
      </c>
      <c r="I278" s="170"/>
      <c r="J278" s="170"/>
      <c r="K278" s="170"/>
      <c r="L278" s="234" t="s">
        <v>5</v>
      </c>
      <c r="M278" s="235" t="s">
        <v>5</v>
      </c>
      <c r="N278" s="236"/>
      <c r="O278" s="237">
        <f>SUM(O279:O280)</f>
        <v>0</v>
      </c>
      <c r="P278" s="237">
        <f>SUM(P279:P280)</f>
        <v>0</v>
      </c>
    </row>
    <row r="279" spans="1:16" hidden="1">
      <c r="A279" s="225" t="s">
        <v>9</v>
      </c>
      <c r="B279" s="226">
        <v>4401</v>
      </c>
      <c r="C279" s="184"/>
      <c r="D279" s="191"/>
      <c r="E279" s="191"/>
      <c r="F279" s="184"/>
      <c r="G279" s="191"/>
      <c r="H279" s="191"/>
      <c r="I279" s="191"/>
      <c r="J279" s="191"/>
      <c r="K279" s="191"/>
      <c r="L279" s="230"/>
      <c r="M279" s="231"/>
      <c r="N279" s="228"/>
      <c r="O279" s="229"/>
      <c r="P279" s="229"/>
    </row>
    <row r="280" spans="1:16" hidden="1">
      <c r="A280" s="225" t="s">
        <v>9</v>
      </c>
      <c r="B280" s="226">
        <v>4402</v>
      </c>
      <c r="C280" s="184"/>
      <c r="D280" s="191"/>
      <c r="E280" s="191"/>
      <c r="F280" s="184"/>
      <c r="G280" s="191"/>
      <c r="H280" s="191"/>
      <c r="I280" s="191"/>
      <c r="J280" s="191"/>
      <c r="K280" s="191"/>
      <c r="L280" s="230"/>
      <c r="M280" s="231"/>
      <c r="N280" s="228"/>
      <c r="O280" s="229"/>
      <c r="P280" s="229"/>
    </row>
    <row r="281" spans="1:16" ht="173.25" hidden="1">
      <c r="A281" s="232" t="s">
        <v>805</v>
      </c>
      <c r="B281" s="233">
        <v>4500</v>
      </c>
      <c r="C281" s="169" t="s">
        <v>5</v>
      </c>
      <c r="D281" s="170" t="s">
        <v>5</v>
      </c>
      <c r="E281" s="170" t="s">
        <v>5</v>
      </c>
      <c r="F281" s="169" t="s">
        <v>5</v>
      </c>
      <c r="G281" s="170" t="s">
        <v>5</v>
      </c>
      <c r="H281" s="170" t="s">
        <v>5</v>
      </c>
      <c r="I281" s="170"/>
      <c r="J281" s="170"/>
      <c r="K281" s="170"/>
      <c r="L281" s="234" t="s">
        <v>5</v>
      </c>
      <c r="M281" s="235" t="s">
        <v>5</v>
      </c>
      <c r="N281" s="236"/>
      <c r="O281" s="237">
        <f>O282+O320</f>
        <v>0</v>
      </c>
      <c r="P281" s="237">
        <f>P282+P320</f>
        <v>0</v>
      </c>
    </row>
    <row r="282" spans="1:16" ht="63" hidden="1">
      <c r="A282" s="232" t="s">
        <v>806</v>
      </c>
      <c r="B282" s="233">
        <v>4501</v>
      </c>
      <c r="C282" s="169" t="s">
        <v>5</v>
      </c>
      <c r="D282" s="170" t="s">
        <v>5</v>
      </c>
      <c r="E282" s="170" t="s">
        <v>5</v>
      </c>
      <c r="F282" s="169" t="s">
        <v>5</v>
      </c>
      <c r="G282" s="170" t="s">
        <v>5</v>
      </c>
      <c r="H282" s="170" t="s">
        <v>5</v>
      </c>
      <c r="I282" s="170"/>
      <c r="J282" s="170"/>
      <c r="K282" s="170"/>
      <c r="L282" s="234" t="s">
        <v>5</v>
      </c>
      <c r="M282" s="235" t="s">
        <v>5</v>
      </c>
      <c r="N282" s="236"/>
      <c r="O282" s="237">
        <f>SUM(O283:O319)</f>
        <v>0</v>
      </c>
      <c r="P282" s="237">
        <f>SUM(P283:P319)</f>
        <v>0</v>
      </c>
    </row>
    <row r="283" spans="1:16" ht="78.75" hidden="1">
      <c r="A283" s="225" t="s">
        <v>499</v>
      </c>
      <c r="B283" s="226">
        <v>4502</v>
      </c>
      <c r="C283" s="184"/>
      <c r="D283" s="191"/>
      <c r="E283" s="191"/>
      <c r="F283" s="184"/>
      <c r="G283" s="191"/>
      <c r="H283" s="191"/>
      <c r="I283" s="191"/>
      <c r="J283" s="191"/>
      <c r="K283" s="191"/>
      <c r="L283" s="230"/>
      <c r="M283" s="231"/>
      <c r="N283" s="228"/>
      <c r="O283" s="229"/>
      <c r="P283" s="229"/>
    </row>
    <row r="284" spans="1:16" ht="78.75" hidden="1">
      <c r="A284" s="225" t="s">
        <v>503</v>
      </c>
      <c r="B284" s="226">
        <v>4503</v>
      </c>
      <c r="C284" s="184"/>
      <c r="D284" s="191"/>
      <c r="E284" s="191"/>
      <c r="F284" s="184"/>
      <c r="G284" s="191"/>
      <c r="H284" s="191"/>
      <c r="I284" s="191"/>
      <c r="J284" s="191"/>
      <c r="K284" s="191"/>
      <c r="L284" s="230"/>
      <c r="M284" s="231"/>
      <c r="N284" s="228"/>
      <c r="O284" s="229"/>
      <c r="P284" s="229"/>
    </row>
    <row r="285" spans="1:16" ht="94.5" hidden="1">
      <c r="A285" s="225" t="s">
        <v>507</v>
      </c>
      <c r="B285" s="226">
        <v>4504</v>
      </c>
      <c r="C285" s="184"/>
      <c r="D285" s="191"/>
      <c r="E285" s="191"/>
      <c r="F285" s="184"/>
      <c r="G285" s="191"/>
      <c r="H285" s="191"/>
      <c r="I285" s="191"/>
      <c r="J285" s="191"/>
      <c r="K285" s="191"/>
      <c r="L285" s="230"/>
      <c r="M285" s="231"/>
      <c r="N285" s="228"/>
      <c r="O285" s="229"/>
      <c r="P285" s="229"/>
    </row>
    <row r="286" spans="1:16" ht="78.75" hidden="1">
      <c r="A286" s="225" t="s">
        <v>512</v>
      </c>
      <c r="B286" s="226">
        <v>4505</v>
      </c>
      <c r="C286" s="184"/>
      <c r="D286" s="191"/>
      <c r="E286" s="191"/>
      <c r="F286" s="184"/>
      <c r="G286" s="191"/>
      <c r="H286" s="191"/>
      <c r="I286" s="191"/>
      <c r="J286" s="191"/>
      <c r="K286" s="191"/>
      <c r="L286" s="230"/>
      <c r="M286" s="231"/>
      <c r="N286" s="228"/>
      <c r="O286" s="229"/>
      <c r="P286" s="229"/>
    </row>
    <row r="287" spans="1:16" ht="47.25" hidden="1">
      <c r="A287" s="225" t="s">
        <v>513</v>
      </c>
      <c r="B287" s="226">
        <v>4506</v>
      </c>
      <c r="C287" s="184"/>
      <c r="D287" s="191"/>
      <c r="E287" s="191"/>
      <c r="F287" s="184"/>
      <c r="G287" s="191"/>
      <c r="H287" s="191"/>
      <c r="I287" s="191"/>
      <c r="J287" s="191"/>
      <c r="K287" s="191"/>
      <c r="L287" s="230"/>
      <c r="M287" s="231"/>
      <c r="N287" s="228"/>
      <c r="O287" s="229"/>
      <c r="P287" s="229"/>
    </row>
    <row r="288" spans="1:16" ht="31.5" hidden="1">
      <c r="A288" s="225" t="s">
        <v>514</v>
      </c>
      <c r="B288" s="226">
        <v>4507</v>
      </c>
      <c r="C288" s="184"/>
      <c r="D288" s="191"/>
      <c r="E288" s="191"/>
      <c r="F288" s="184"/>
      <c r="G288" s="191"/>
      <c r="H288" s="191"/>
      <c r="I288" s="191"/>
      <c r="J288" s="191"/>
      <c r="K288" s="191"/>
      <c r="L288" s="230"/>
      <c r="M288" s="231"/>
      <c r="N288" s="228"/>
      <c r="O288" s="229"/>
      <c r="P288" s="229"/>
    </row>
    <row r="289" spans="1:16" ht="47.25" hidden="1">
      <c r="A289" s="225" t="s">
        <v>517</v>
      </c>
      <c r="B289" s="226">
        <v>4508</v>
      </c>
      <c r="C289" s="184"/>
      <c r="D289" s="191"/>
      <c r="E289" s="191"/>
      <c r="F289" s="184"/>
      <c r="G289" s="191"/>
      <c r="H289" s="191"/>
      <c r="I289" s="191"/>
      <c r="J289" s="191"/>
      <c r="K289" s="191"/>
      <c r="L289" s="230"/>
      <c r="M289" s="231"/>
      <c r="N289" s="228"/>
      <c r="O289" s="229"/>
      <c r="P289" s="229"/>
    </row>
    <row r="290" spans="1:16" ht="47.25" hidden="1">
      <c r="A290" s="225" t="s">
        <v>518</v>
      </c>
      <c r="B290" s="226">
        <v>4509</v>
      </c>
      <c r="C290" s="184"/>
      <c r="D290" s="191"/>
      <c r="E290" s="191"/>
      <c r="F290" s="184"/>
      <c r="G290" s="191"/>
      <c r="H290" s="191"/>
      <c r="I290" s="191"/>
      <c r="J290" s="191"/>
      <c r="K290" s="191"/>
      <c r="L290" s="230"/>
      <c r="M290" s="231"/>
      <c r="N290" s="228"/>
      <c r="O290" s="229"/>
      <c r="P290" s="229"/>
    </row>
    <row r="291" spans="1:16" ht="31.5" hidden="1">
      <c r="A291" s="225" t="s">
        <v>519</v>
      </c>
      <c r="B291" s="226">
        <v>4510</v>
      </c>
      <c r="C291" s="184"/>
      <c r="D291" s="191"/>
      <c r="E291" s="191"/>
      <c r="F291" s="184"/>
      <c r="G291" s="191"/>
      <c r="H291" s="191"/>
      <c r="I291" s="191"/>
      <c r="J291" s="191"/>
      <c r="K291" s="191"/>
      <c r="L291" s="230"/>
      <c r="M291" s="231"/>
      <c r="N291" s="228"/>
      <c r="O291" s="229"/>
      <c r="P291" s="229"/>
    </row>
    <row r="292" spans="1:16" ht="63" hidden="1">
      <c r="A292" s="225" t="s">
        <v>522</v>
      </c>
      <c r="B292" s="226">
        <v>4511</v>
      </c>
      <c r="C292" s="184"/>
      <c r="D292" s="191"/>
      <c r="E292" s="191"/>
      <c r="F292" s="184"/>
      <c r="G292" s="191"/>
      <c r="H292" s="191"/>
      <c r="I292" s="191"/>
      <c r="J292" s="191"/>
      <c r="K292" s="191"/>
      <c r="L292" s="230"/>
      <c r="M292" s="231"/>
      <c r="N292" s="228"/>
      <c r="O292" s="229"/>
      <c r="P292" s="229"/>
    </row>
    <row r="293" spans="1:16" ht="31.5" hidden="1">
      <c r="A293" s="225" t="s">
        <v>527</v>
      </c>
      <c r="B293" s="226">
        <v>4512</v>
      </c>
      <c r="C293" s="184"/>
      <c r="D293" s="191"/>
      <c r="E293" s="191"/>
      <c r="F293" s="184"/>
      <c r="G293" s="191"/>
      <c r="H293" s="191"/>
      <c r="I293" s="191"/>
      <c r="J293" s="191"/>
      <c r="K293" s="191"/>
      <c r="L293" s="230"/>
      <c r="M293" s="231"/>
      <c r="N293" s="228"/>
      <c r="O293" s="229"/>
      <c r="P293" s="229"/>
    </row>
    <row r="294" spans="1:16" ht="94.5" hidden="1">
      <c r="A294" s="225" t="s">
        <v>528</v>
      </c>
      <c r="B294" s="226">
        <v>4513</v>
      </c>
      <c r="C294" s="184"/>
      <c r="D294" s="191"/>
      <c r="E294" s="191"/>
      <c r="F294" s="184"/>
      <c r="G294" s="191"/>
      <c r="H294" s="191"/>
      <c r="I294" s="191"/>
      <c r="J294" s="191"/>
      <c r="K294" s="191"/>
      <c r="L294" s="230"/>
      <c r="M294" s="231"/>
      <c r="N294" s="228"/>
      <c r="O294" s="229"/>
      <c r="P294" s="229"/>
    </row>
    <row r="295" spans="1:16" ht="63" hidden="1">
      <c r="A295" s="225" t="s">
        <v>529</v>
      </c>
      <c r="B295" s="226">
        <v>4514</v>
      </c>
      <c r="C295" s="184"/>
      <c r="D295" s="191"/>
      <c r="E295" s="191"/>
      <c r="F295" s="184"/>
      <c r="G295" s="191"/>
      <c r="H295" s="191"/>
      <c r="I295" s="191"/>
      <c r="J295" s="191"/>
      <c r="K295" s="191"/>
      <c r="L295" s="230"/>
      <c r="M295" s="231"/>
      <c r="N295" s="228"/>
      <c r="O295" s="229"/>
      <c r="P295" s="229"/>
    </row>
    <row r="296" spans="1:16" ht="47.25" hidden="1">
      <c r="A296" s="225" t="s">
        <v>532</v>
      </c>
      <c r="B296" s="226">
        <v>4515</v>
      </c>
      <c r="C296" s="184"/>
      <c r="D296" s="191"/>
      <c r="E296" s="191"/>
      <c r="F296" s="184"/>
      <c r="G296" s="191"/>
      <c r="H296" s="191"/>
      <c r="I296" s="191"/>
      <c r="J296" s="191"/>
      <c r="K296" s="191"/>
      <c r="L296" s="230"/>
      <c r="M296" s="231"/>
      <c r="N296" s="228"/>
      <c r="O296" s="229"/>
      <c r="P296" s="229"/>
    </row>
    <row r="297" spans="1:16" ht="126" hidden="1">
      <c r="A297" s="225" t="s">
        <v>535</v>
      </c>
      <c r="B297" s="226">
        <v>4516</v>
      </c>
      <c r="C297" s="184"/>
      <c r="D297" s="191"/>
      <c r="E297" s="191"/>
      <c r="F297" s="184"/>
      <c r="G297" s="191"/>
      <c r="H297" s="191"/>
      <c r="I297" s="191"/>
      <c r="J297" s="191"/>
      <c r="K297" s="191"/>
      <c r="L297" s="230"/>
      <c r="M297" s="231"/>
      <c r="N297" s="228"/>
      <c r="O297" s="229"/>
      <c r="P297" s="229"/>
    </row>
    <row r="298" spans="1:16" ht="47.25" hidden="1">
      <c r="A298" s="225" t="s">
        <v>539</v>
      </c>
      <c r="B298" s="226">
        <v>4517</v>
      </c>
      <c r="C298" s="184"/>
      <c r="D298" s="191"/>
      <c r="E298" s="191"/>
      <c r="F298" s="184"/>
      <c r="G298" s="191"/>
      <c r="H298" s="191"/>
      <c r="I298" s="191"/>
      <c r="J298" s="191"/>
      <c r="K298" s="191"/>
      <c r="L298" s="230"/>
      <c r="M298" s="231"/>
      <c r="N298" s="228"/>
      <c r="O298" s="229"/>
      <c r="P298" s="229"/>
    </row>
    <row r="299" spans="1:16" ht="78.75" hidden="1">
      <c r="A299" s="225" t="s">
        <v>550</v>
      </c>
      <c r="B299" s="226">
        <v>4518</v>
      </c>
      <c r="C299" s="184"/>
      <c r="D299" s="191"/>
      <c r="E299" s="191"/>
      <c r="F299" s="184"/>
      <c r="G299" s="191"/>
      <c r="H299" s="191"/>
      <c r="I299" s="191"/>
      <c r="J299" s="191"/>
      <c r="K299" s="191"/>
      <c r="L299" s="230"/>
      <c r="M299" s="231"/>
      <c r="N299" s="228"/>
      <c r="O299" s="229"/>
      <c r="P299" s="229"/>
    </row>
    <row r="300" spans="1:16" ht="47.25" hidden="1">
      <c r="A300" s="225" t="s">
        <v>559</v>
      </c>
      <c r="B300" s="226">
        <v>4519</v>
      </c>
      <c r="C300" s="184"/>
      <c r="D300" s="191"/>
      <c r="E300" s="191"/>
      <c r="F300" s="184"/>
      <c r="G300" s="191"/>
      <c r="H300" s="191"/>
      <c r="I300" s="191"/>
      <c r="J300" s="191"/>
      <c r="K300" s="191"/>
      <c r="L300" s="230"/>
      <c r="M300" s="231"/>
      <c r="N300" s="228"/>
      <c r="O300" s="229"/>
      <c r="P300" s="229"/>
    </row>
    <row r="301" spans="1:16" ht="110.25" hidden="1">
      <c r="A301" s="225" t="s">
        <v>566</v>
      </c>
      <c r="B301" s="226">
        <v>4520</v>
      </c>
      <c r="C301" s="184"/>
      <c r="D301" s="191"/>
      <c r="E301" s="191"/>
      <c r="F301" s="184"/>
      <c r="G301" s="191"/>
      <c r="H301" s="191"/>
      <c r="I301" s="191"/>
      <c r="J301" s="191"/>
      <c r="K301" s="191"/>
      <c r="L301" s="230"/>
      <c r="M301" s="231"/>
      <c r="N301" s="228"/>
      <c r="O301" s="229"/>
      <c r="P301" s="229"/>
    </row>
    <row r="302" spans="1:16" ht="220.5" hidden="1">
      <c r="A302" s="225" t="s">
        <v>574</v>
      </c>
      <c r="B302" s="226">
        <v>4521</v>
      </c>
      <c r="C302" s="184"/>
      <c r="D302" s="191"/>
      <c r="E302" s="191"/>
      <c r="F302" s="184"/>
      <c r="G302" s="191"/>
      <c r="H302" s="191"/>
      <c r="I302" s="191"/>
      <c r="J302" s="191"/>
      <c r="K302" s="191"/>
      <c r="L302" s="230"/>
      <c r="M302" s="231"/>
      <c r="N302" s="228"/>
      <c r="O302" s="229"/>
      <c r="P302" s="229"/>
    </row>
    <row r="303" spans="1:16" ht="63" hidden="1">
      <c r="A303" s="225" t="s">
        <v>576</v>
      </c>
      <c r="B303" s="226">
        <v>4522</v>
      </c>
      <c r="C303" s="184"/>
      <c r="D303" s="191"/>
      <c r="E303" s="191"/>
      <c r="F303" s="184"/>
      <c r="G303" s="191"/>
      <c r="H303" s="191"/>
      <c r="I303" s="191"/>
      <c r="J303" s="191"/>
      <c r="K303" s="191"/>
      <c r="L303" s="230"/>
      <c r="M303" s="231"/>
      <c r="N303" s="228"/>
      <c r="O303" s="229"/>
      <c r="P303" s="229"/>
    </row>
    <row r="304" spans="1:16" ht="47.25" hidden="1">
      <c r="A304" s="225" t="s">
        <v>559</v>
      </c>
      <c r="B304" s="226">
        <v>4523</v>
      </c>
      <c r="C304" s="184"/>
      <c r="D304" s="191"/>
      <c r="E304" s="191"/>
      <c r="F304" s="184"/>
      <c r="G304" s="191"/>
      <c r="H304" s="191"/>
      <c r="I304" s="191"/>
      <c r="J304" s="191"/>
      <c r="K304" s="191"/>
      <c r="L304" s="230"/>
      <c r="M304" s="231"/>
      <c r="N304" s="228"/>
      <c r="O304" s="229"/>
      <c r="P304" s="229"/>
    </row>
    <row r="305" spans="1:16" ht="31.5" hidden="1">
      <c r="A305" s="225" t="s">
        <v>583</v>
      </c>
      <c r="B305" s="226">
        <v>4524</v>
      </c>
      <c r="C305" s="184"/>
      <c r="D305" s="191"/>
      <c r="E305" s="191"/>
      <c r="F305" s="184"/>
      <c r="G305" s="191"/>
      <c r="H305" s="191"/>
      <c r="I305" s="191"/>
      <c r="J305" s="191"/>
      <c r="K305" s="191"/>
      <c r="L305" s="230"/>
      <c r="M305" s="231"/>
      <c r="N305" s="228"/>
      <c r="O305" s="229"/>
      <c r="P305" s="229"/>
    </row>
    <row r="306" spans="1:16" ht="78.75" hidden="1">
      <c r="A306" s="225" t="s">
        <v>752</v>
      </c>
      <c r="B306" s="226">
        <v>4525</v>
      </c>
      <c r="C306" s="184"/>
      <c r="D306" s="191"/>
      <c r="E306" s="191"/>
      <c r="F306" s="184"/>
      <c r="G306" s="191"/>
      <c r="H306" s="191"/>
      <c r="I306" s="191"/>
      <c r="J306" s="191"/>
      <c r="K306" s="191"/>
      <c r="L306" s="230"/>
      <c r="M306" s="231"/>
      <c r="N306" s="228"/>
      <c r="O306" s="229"/>
      <c r="P306" s="229"/>
    </row>
    <row r="307" spans="1:16" ht="47.25" hidden="1">
      <c r="A307" s="225" t="s">
        <v>559</v>
      </c>
      <c r="B307" s="226">
        <v>4526</v>
      </c>
      <c r="C307" s="184"/>
      <c r="D307" s="191"/>
      <c r="E307" s="191"/>
      <c r="F307" s="184"/>
      <c r="G307" s="191"/>
      <c r="H307" s="191"/>
      <c r="I307" s="191"/>
      <c r="J307" s="191"/>
      <c r="K307" s="191"/>
      <c r="L307" s="230"/>
      <c r="M307" s="231"/>
      <c r="N307" s="228"/>
      <c r="O307" s="229"/>
      <c r="P307" s="229"/>
    </row>
    <row r="308" spans="1:16" ht="94.5" hidden="1">
      <c r="A308" s="225" t="s">
        <v>588</v>
      </c>
      <c r="B308" s="226">
        <v>4527</v>
      </c>
      <c r="C308" s="184"/>
      <c r="D308" s="191"/>
      <c r="E308" s="191"/>
      <c r="F308" s="184"/>
      <c r="G308" s="191"/>
      <c r="H308" s="191"/>
      <c r="I308" s="191"/>
      <c r="J308" s="191"/>
      <c r="K308" s="191"/>
      <c r="L308" s="230"/>
      <c r="M308" s="231"/>
      <c r="N308" s="228"/>
      <c r="O308" s="229"/>
      <c r="P308" s="229"/>
    </row>
    <row r="309" spans="1:16" ht="126" hidden="1">
      <c r="A309" s="225" t="s">
        <v>36</v>
      </c>
      <c r="B309" s="226">
        <v>4528</v>
      </c>
      <c r="C309" s="184"/>
      <c r="D309" s="191"/>
      <c r="E309" s="191"/>
      <c r="F309" s="184"/>
      <c r="G309" s="191"/>
      <c r="H309" s="191"/>
      <c r="I309" s="191"/>
      <c r="J309" s="191"/>
      <c r="K309" s="191"/>
      <c r="L309" s="230"/>
      <c r="M309" s="231"/>
      <c r="N309" s="228"/>
      <c r="O309" s="229"/>
      <c r="P309" s="229"/>
    </row>
    <row r="310" spans="1:16" ht="126" hidden="1">
      <c r="A310" s="225" t="s">
        <v>597</v>
      </c>
      <c r="B310" s="226">
        <v>4529</v>
      </c>
      <c r="C310" s="184"/>
      <c r="D310" s="191"/>
      <c r="E310" s="191"/>
      <c r="F310" s="184"/>
      <c r="G310" s="191"/>
      <c r="H310" s="191"/>
      <c r="I310" s="191"/>
      <c r="J310" s="191"/>
      <c r="K310" s="191"/>
      <c r="L310" s="230"/>
      <c r="M310" s="231"/>
      <c r="N310" s="228"/>
      <c r="O310" s="229"/>
      <c r="P310" s="229"/>
    </row>
    <row r="311" spans="1:16" ht="78.75" hidden="1">
      <c r="A311" s="225" t="s">
        <v>598</v>
      </c>
      <c r="B311" s="226">
        <v>4530</v>
      </c>
      <c r="C311" s="184"/>
      <c r="D311" s="191"/>
      <c r="E311" s="191"/>
      <c r="F311" s="184"/>
      <c r="G311" s="191"/>
      <c r="H311" s="191"/>
      <c r="I311" s="191"/>
      <c r="J311" s="191"/>
      <c r="K311" s="191"/>
      <c r="L311" s="230"/>
      <c r="M311" s="231"/>
      <c r="N311" s="228"/>
      <c r="O311" s="229"/>
      <c r="P311" s="229"/>
    </row>
    <row r="312" spans="1:16" ht="126" hidden="1">
      <c r="A312" s="225" t="s">
        <v>599</v>
      </c>
      <c r="B312" s="226">
        <v>4531</v>
      </c>
      <c r="C312" s="184"/>
      <c r="D312" s="191"/>
      <c r="E312" s="191"/>
      <c r="F312" s="184"/>
      <c r="G312" s="191"/>
      <c r="H312" s="191"/>
      <c r="I312" s="191"/>
      <c r="J312" s="191"/>
      <c r="K312" s="191"/>
      <c r="L312" s="230"/>
      <c r="M312" s="231"/>
      <c r="N312" s="228"/>
      <c r="O312" s="229"/>
      <c r="P312" s="229"/>
    </row>
    <row r="313" spans="1:16" ht="94.5" hidden="1">
      <c r="A313" s="225" t="s">
        <v>603</v>
      </c>
      <c r="B313" s="226">
        <v>4532</v>
      </c>
      <c r="C313" s="184"/>
      <c r="D313" s="191"/>
      <c r="E313" s="191"/>
      <c r="F313" s="184"/>
      <c r="G313" s="191"/>
      <c r="H313" s="191"/>
      <c r="I313" s="191"/>
      <c r="J313" s="191"/>
      <c r="K313" s="191"/>
      <c r="L313" s="230"/>
      <c r="M313" s="231"/>
      <c r="N313" s="228"/>
      <c r="O313" s="229"/>
      <c r="P313" s="229"/>
    </row>
    <row r="314" spans="1:16" ht="47.25" hidden="1">
      <c r="A314" s="225" t="s">
        <v>606</v>
      </c>
      <c r="B314" s="226">
        <v>4533</v>
      </c>
      <c r="C314" s="184"/>
      <c r="D314" s="191"/>
      <c r="E314" s="191"/>
      <c r="F314" s="184"/>
      <c r="G314" s="191"/>
      <c r="H314" s="191"/>
      <c r="I314" s="191"/>
      <c r="J314" s="191"/>
      <c r="K314" s="191"/>
      <c r="L314" s="230"/>
      <c r="M314" s="231"/>
      <c r="N314" s="228"/>
      <c r="O314" s="229"/>
      <c r="P314" s="229"/>
    </row>
    <row r="315" spans="1:16" ht="31.5" hidden="1">
      <c r="A315" s="225" t="s">
        <v>614</v>
      </c>
      <c r="B315" s="226">
        <v>4534</v>
      </c>
      <c r="C315" s="184"/>
      <c r="D315" s="191"/>
      <c r="E315" s="191"/>
      <c r="F315" s="184"/>
      <c r="G315" s="191"/>
      <c r="H315" s="191"/>
      <c r="I315" s="191"/>
      <c r="J315" s="191"/>
      <c r="K315" s="191"/>
      <c r="L315" s="230"/>
      <c r="M315" s="231"/>
      <c r="N315" s="228"/>
      <c r="O315" s="229"/>
      <c r="P315" s="229"/>
    </row>
    <row r="316" spans="1:16" ht="94.5" hidden="1">
      <c r="A316" s="225" t="s">
        <v>616</v>
      </c>
      <c r="B316" s="226">
        <v>4535</v>
      </c>
      <c r="C316" s="184"/>
      <c r="D316" s="191"/>
      <c r="E316" s="191"/>
      <c r="F316" s="184"/>
      <c r="G316" s="191"/>
      <c r="H316" s="191"/>
      <c r="I316" s="191"/>
      <c r="J316" s="191"/>
      <c r="K316" s="191"/>
      <c r="L316" s="230"/>
      <c r="M316" s="231"/>
      <c r="N316" s="228"/>
      <c r="O316" s="229"/>
      <c r="P316" s="229"/>
    </row>
    <row r="317" spans="1:16" ht="47.25" hidden="1">
      <c r="A317" s="225" t="s">
        <v>753</v>
      </c>
      <c r="B317" s="226">
        <v>4536</v>
      </c>
      <c r="C317" s="184"/>
      <c r="D317" s="191"/>
      <c r="E317" s="191"/>
      <c r="F317" s="184"/>
      <c r="G317" s="191"/>
      <c r="H317" s="191"/>
      <c r="I317" s="191"/>
      <c r="J317" s="191"/>
      <c r="K317" s="191"/>
      <c r="L317" s="230"/>
      <c r="M317" s="231"/>
      <c r="N317" s="228"/>
      <c r="O317" s="229"/>
      <c r="P317" s="229"/>
    </row>
    <row r="318" spans="1:16" hidden="1">
      <c r="A318" s="225" t="s">
        <v>9</v>
      </c>
      <c r="B318" s="226">
        <v>4537</v>
      </c>
      <c r="C318" s="184"/>
      <c r="D318" s="191"/>
      <c r="E318" s="191"/>
      <c r="F318" s="184"/>
      <c r="G318" s="191"/>
      <c r="H318" s="191"/>
      <c r="I318" s="191"/>
      <c r="J318" s="191"/>
      <c r="K318" s="191"/>
      <c r="L318" s="230"/>
      <c r="M318" s="231"/>
      <c r="N318" s="228"/>
      <c r="O318" s="229"/>
      <c r="P318" s="229"/>
    </row>
    <row r="319" spans="1:16" hidden="1">
      <c r="A319" s="225" t="s">
        <v>9</v>
      </c>
      <c r="B319" s="226">
        <v>4538</v>
      </c>
      <c r="C319" s="184"/>
      <c r="D319" s="191"/>
      <c r="E319" s="191"/>
      <c r="F319" s="184"/>
      <c r="G319" s="191"/>
      <c r="H319" s="191"/>
      <c r="I319" s="191"/>
      <c r="J319" s="191"/>
      <c r="K319" s="191"/>
      <c r="L319" s="230"/>
      <c r="M319" s="231"/>
      <c r="N319" s="228"/>
      <c r="O319" s="229"/>
      <c r="P319" s="229"/>
    </row>
    <row r="320" spans="1:16" ht="63" hidden="1">
      <c r="A320" s="232" t="s">
        <v>807</v>
      </c>
      <c r="B320" s="233">
        <v>4600</v>
      </c>
      <c r="C320" s="169" t="s">
        <v>5</v>
      </c>
      <c r="D320" s="170" t="s">
        <v>5</v>
      </c>
      <c r="E320" s="170" t="s">
        <v>5</v>
      </c>
      <c r="F320" s="169" t="s">
        <v>5</v>
      </c>
      <c r="G320" s="170" t="s">
        <v>5</v>
      </c>
      <c r="H320" s="170" t="s">
        <v>5</v>
      </c>
      <c r="I320" s="170"/>
      <c r="J320" s="170"/>
      <c r="K320" s="170"/>
      <c r="L320" s="234" t="s">
        <v>5</v>
      </c>
      <c r="M320" s="235" t="s">
        <v>5</v>
      </c>
      <c r="N320" s="236"/>
      <c r="O320" s="237">
        <f>SUM(O321:O322)</f>
        <v>0</v>
      </c>
      <c r="P320" s="237">
        <f>SUM(P321:P322)</f>
        <v>0</v>
      </c>
    </row>
    <row r="321" spans="1:16" hidden="1">
      <c r="A321" s="225" t="s">
        <v>9</v>
      </c>
      <c r="B321" s="226">
        <v>4601</v>
      </c>
      <c r="C321" s="184"/>
      <c r="D321" s="191"/>
      <c r="E321" s="191"/>
      <c r="F321" s="184"/>
      <c r="G321" s="191"/>
      <c r="H321" s="191"/>
      <c r="I321" s="191"/>
      <c r="J321" s="191"/>
      <c r="K321" s="191"/>
      <c r="L321" s="230"/>
      <c r="M321" s="231"/>
      <c r="N321" s="228"/>
      <c r="O321" s="229"/>
      <c r="P321" s="229"/>
    </row>
    <row r="322" spans="1:16" hidden="1">
      <c r="A322" s="225" t="s">
        <v>9</v>
      </c>
      <c r="B322" s="226">
        <v>4602</v>
      </c>
      <c r="C322" s="184"/>
      <c r="D322" s="191"/>
      <c r="E322" s="191"/>
      <c r="F322" s="184"/>
      <c r="G322" s="191"/>
      <c r="H322" s="191"/>
      <c r="I322" s="191"/>
      <c r="J322" s="191"/>
      <c r="K322" s="191"/>
      <c r="L322" s="230"/>
      <c r="M322" s="231"/>
      <c r="N322" s="228"/>
      <c r="O322" s="229"/>
      <c r="P322" s="229"/>
    </row>
    <row r="323" spans="1:16" ht="141.75" hidden="1">
      <c r="A323" s="232" t="s">
        <v>808</v>
      </c>
      <c r="B323" s="233">
        <v>4700</v>
      </c>
      <c r="C323" s="169" t="s">
        <v>5</v>
      </c>
      <c r="D323" s="170" t="s">
        <v>5</v>
      </c>
      <c r="E323" s="170" t="s">
        <v>5</v>
      </c>
      <c r="F323" s="169" t="s">
        <v>5</v>
      </c>
      <c r="G323" s="170" t="s">
        <v>5</v>
      </c>
      <c r="H323" s="170" t="s">
        <v>5</v>
      </c>
      <c r="I323" s="170"/>
      <c r="J323" s="170"/>
      <c r="K323" s="170"/>
      <c r="L323" s="234" t="s">
        <v>5</v>
      </c>
      <c r="M323" s="235" t="s">
        <v>5</v>
      </c>
      <c r="N323" s="236"/>
      <c r="O323" s="237">
        <f>O324+O329</f>
        <v>0</v>
      </c>
      <c r="P323" s="237">
        <f>P324+P329</f>
        <v>0</v>
      </c>
    </row>
    <row r="324" spans="1:16" hidden="1">
      <c r="A324" s="232" t="s">
        <v>809</v>
      </c>
      <c r="B324" s="233">
        <v>4701</v>
      </c>
      <c r="C324" s="169" t="s">
        <v>5</v>
      </c>
      <c r="D324" s="170" t="s">
        <v>5</v>
      </c>
      <c r="E324" s="170" t="s">
        <v>5</v>
      </c>
      <c r="F324" s="169" t="s">
        <v>5</v>
      </c>
      <c r="G324" s="170" t="s">
        <v>5</v>
      </c>
      <c r="H324" s="170" t="s">
        <v>5</v>
      </c>
      <c r="I324" s="170"/>
      <c r="J324" s="170"/>
      <c r="K324" s="170"/>
      <c r="L324" s="234" t="s">
        <v>5</v>
      </c>
      <c r="M324" s="235" t="s">
        <v>5</v>
      </c>
      <c r="N324" s="236"/>
      <c r="O324" s="237">
        <f>O325+O326</f>
        <v>0</v>
      </c>
      <c r="P324" s="237">
        <f>P325+P326</f>
        <v>0</v>
      </c>
    </row>
    <row r="325" spans="1:16" ht="31.5" hidden="1">
      <c r="A325" s="232" t="s">
        <v>810</v>
      </c>
      <c r="B325" s="226">
        <v>4702</v>
      </c>
      <c r="C325" s="184"/>
      <c r="D325" s="191"/>
      <c r="E325" s="191"/>
      <c r="F325" s="184"/>
      <c r="G325" s="191"/>
      <c r="H325" s="191"/>
      <c r="I325" s="191"/>
      <c r="J325" s="191"/>
      <c r="K325" s="191"/>
      <c r="L325" s="230"/>
      <c r="M325" s="231"/>
      <c r="N325" s="228"/>
      <c r="O325" s="229"/>
      <c r="P325" s="229"/>
    </row>
    <row r="326" spans="1:16" ht="63" hidden="1">
      <c r="A326" s="232" t="s">
        <v>811</v>
      </c>
      <c r="B326" s="233">
        <v>4703</v>
      </c>
      <c r="C326" s="169" t="s">
        <v>5</v>
      </c>
      <c r="D326" s="170" t="s">
        <v>5</v>
      </c>
      <c r="E326" s="170" t="s">
        <v>5</v>
      </c>
      <c r="F326" s="169" t="s">
        <v>5</v>
      </c>
      <c r="G326" s="170" t="s">
        <v>5</v>
      </c>
      <c r="H326" s="170" t="s">
        <v>5</v>
      </c>
      <c r="I326" s="170"/>
      <c r="J326" s="170"/>
      <c r="K326" s="170"/>
      <c r="L326" s="234" t="s">
        <v>5</v>
      </c>
      <c r="M326" s="235" t="s">
        <v>5</v>
      </c>
      <c r="N326" s="236"/>
      <c r="O326" s="237">
        <f>SUM(O327:O328)</f>
        <v>0</v>
      </c>
      <c r="P326" s="237">
        <f>SUM(P327:P328)</f>
        <v>0</v>
      </c>
    </row>
    <row r="327" spans="1:16" hidden="1">
      <c r="A327" s="225" t="s">
        <v>9</v>
      </c>
      <c r="B327" s="226">
        <v>4704</v>
      </c>
      <c r="C327" s="184"/>
      <c r="D327" s="191"/>
      <c r="E327" s="191"/>
      <c r="F327" s="184"/>
      <c r="G327" s="191"/>
      <c r="H327" s="191"/>
      <c r="I327" s="191"/>
      <c r="J327" s="191"/>
      <c r="K327" s="191"/>
      <c r="L327" s="230"/>
      <c r="M327" s="231"/>
      <c r="N327" s="228"/>
      <c r="O327" s="229"/>
      <c r="P327" s="229"/>
    </row>
    <row r="328" spans="1:16" hidden="1">
      <c r="A328" s="225" t="s">
        <v>9</v>
      </c>
      <c r="B328" s="226">
        <v>4705</v>
      </c>
      <c r="C328" s="184"/>
      <c r="D328" s="191"/>
      <c r="E328" s="191"/>
      <c r="F328" s="184"/>
      <c r="G328" s="191"/>
      <c r="H328" s="191"/>
      <c r="I328" s="191"/>
      <c r="J328" s="191"/>
      <c r="K328" s="191"/>
      <c r="L328" s="230"/>
      <c r="M328" s="231"/>
      <c r="N328" s="228"/>
      <c r="O328" s="229"/>
      <c r="P328" s="229"/>
    </row>
    <row r="329" spans="1:16" ht="31.5" hidden="1">
      <c r="A329" s="232" t="s">
        <v>812</v>
      </c>
      <c r="B329" s="233">
        <v>4800</v>
      </c>
      <c r="C329" s="169" t="s">
        <v>5</v>
      </c>
      <c r="D329" s="170" t="s">
        <v>5</v>
      </c>
      <c r="E329" s="170" t="s">
        <v>5</v>
      </c>
      <c r="F329" s="169" t="s">
        <v>5</v>
      </c>
      <c r="G329" s="170" t="s">
        <v>5</v>
      </c>
      <c r="H329" s="170" t="s">
        <v>5</v>
      </c>
      <c r="I329" s="170"/>
      <c r="J329" s="170"/>
      <c r="K329" s="170"/>
      <c r="L329" s="234" t="s">
        <v>5</v>
      </c>
      <c r="M329" s="235" t="s">
        <v>5</v>
      </c>
      <c r="N329" s="236"/>
      <c r="O329" s="237">
        <f>O330+O333</f>
        <v>0</v>
      </c>
      <c r="P329" s="237">
        <f>P330+P333</f>
        <v>0</v>
      </c>
    </row>
    <row r="330" spans="1:16" ht="126" hidden="1">
      <c r="A330" s="232" t="s">
        <v>813</v>
      </c>
      <c r="B330" s="233">
        <v>4801</v>
      </c>
      <c r="C330" s="169" t="s">
        <v>5</v>
      </c>
      <c r="D330" s="170" t="s">
        <v>5</v>
      </c>
      <c r="E330" s="170" t="s">
        <v>5</v>
      </c>
      <c r="F330" s="169" t="s">
        <v>5</v>
      </c>
      <c r="G330" s="170" t="s">
        <v>5</v>
      </c>
      <c r="H330" s="170" t="s">
        <v>5</v>
      </c>
      <c r="I330" s="170"/>
      <c r="J330" s="170"/>
      <c r="K330" s="170"/>
      <c r="L330" s="234" t="s">
        <v>5</v>
      </c>
      <c r="M330" s="235" t="s">
        <v>5</v>
      </c>
      <c r="N330" s="236"/>
      <c r="O330" s="237">
        <f>SUM(O331:O332)</f>
        <v>0</v>
      </c>
      <c r="P330" s="237">
        <f>SUM(P331:P332)</f>
        <v>0</v>
      </c>
    </row>
    <row r="331" spans="1:16" hidden="1">
      <c r="A331" s="225" t="s">
        <v>9</v>
      </c>
      <c r="B331" s="226">
        <v>4802</v>
      </c>
      <c r="C331" s="184"/>
      <c r="D331" s="191"/>
      <c r="E331" s="191"/>
      <c r="F331" s="184"/>
      <c r="G331" s="191"/>
      <c r="H331" s="191"/>
      <c r="I331" s="191"/>
      <c r="J331" s="191"/>
      <c r="K331" s="191"/>
      <c r="L331" s="230"/>
      <c r="M331" s="231"/>
      <c r="N331" s="228"/>
      <c r="O331" s="229"/>
      <c r="P331" s="229"/>
    </row>
    <row r="332" spans="1:16" hidden="1">
      <c r="A332" s="225" t="s">
        <v>9</v>
      </c>
      <c r="B332" s="226">
        <v>4803</v>
      </c>
      <c r="C332" s="184"/>
      <c r="D332" s="191"/>
      <c r="E332" s="191"/>
      <c r="F332" s="184"/>
      <c r="G332" s="191"/>
      <c r="H332" s="191"/>
      <c r="I332" s="191"/>
      <c r="J332" s="191"/>
      <c r="K332" s="191"/>
      <c r="L332" s="230"/>
      <c r="M332" s="231"/>
      <c r="N332" s="228"/>
      <c r="O332" s="229"/>
      <c r="P332" s="229"/>
    </row>
    <row r="333" spans="1:16" ht="63" hidden="1">
      <c r="A333" s="232" t="s">
        <v>814</v>
      </c>
      <c r="B333" s="233">
        <v>4900</v>
      </c>
      <c r="C333" s="169" t="s">
        <v>5</v>
      </c>
      <c r="D333" s="170" t="s">
        <v>5</v>
      </c>
      <c r="E333" s="170" t="s">
        <v>5</v>
      </c>
      <c r="F333" s="169" t="s">
        <v>5</v>
      </c>
      <c r="G333" s="170" t="s">
        <v>5</v>
      </c>
      <c r="H333" s="170" t="s">
        <v>5</v>
      </c>
      <c r="I333" s="170"/>
      <c r="J333" s="170"/>
      <c r="K333" s="170"/>
      <c r="L333" s="234" t="s">
        <v>5</v>
      </c>
      <c r="M333" s="235" t="s">
        <v>5</v>
      </c>
      <c r="N333" s="236"/>
      <c r="O333" s="237">
        <f>SUM(O334:O335)</f>
        <v>0</v>
      </c>
      <c r="P333" s="237">
        <f>SUM(P334:P335)</f>
        <v>0</v>
      </c>
    </row>
    <row r="334" spans="1:16" hidden="1">
      <c r="A334" s="225" t="s">
        <v>9</v>
      </c>
      <c r="B334" s="226">
        <v>4901</v>
      </c>
      <c r="C334" s="184"/>
      <c r="D334" s="191"/>
      <c r="E334" s="191"/>
      <c r="F334" s="184"/>
      <c r="G334" s="191"/>
      <c r="H334" s="191"/>
      <c r="I334" s="191"/>
      <c r="J334" s="191"/>
      <c r="K334" s="191"/>
      <c r="L334" s="230"/>
      <c r="M334" s="231"/>
      <c r="N334" s="228"/>
      <c r="O334" s="229"/>
      <c r="P334" s="229"/>
    </row>
    <row r="335" spans="1:16" hidden="1">
      <c r="A335" s="225" t="s">
        <v>9</v>
      </c>
      <c r="B335" s="226">
        <v>4902</v>
      </c>
      <c r="C335" s="184"/>
      <c r="D335" s="191"/>
      <c r="E335" s="191"/>
      <c r="F335" s="184"/>
      <c r="G335" s="191"/>
      <c r="H335" s="191"/>
      <c r="I335" s="191"/>
      <c r="J335" s="191"/>
      <c r="K335" s="191"/>
      <c r="L335" s="230"/>
      <c r="M335" s="231"/>
      <c r="N335" s="228"/>
      <c r="O335" s="229"/>
      <c r="P335" s="229"/>
    </row>
    <row r="336" spans="1:16" ht="78.75" hidden="1">
      <c r="A336" s="239" t="s">
        <v>815</v>
      </c>
      <c r="B336" s="233">
        <v>5000</v>
      </c>
      <c r="C336" s="169" t="s">
        <v>5</v>
      </c>
      <c r="D336" s="170" t="s">
        <v>5</v>
      </c>
      <c r="E336" s="170" t="s">
        <v>5</v>
      </c>
      <c r="F336" s="169" t="s">
        <v>5</v>
      </c>
      <c r="G336" s="170" t="s">
        <v>5</v>
      </c>
      <c r="H336" s="170" t="s">
        <v>5</v>
      </c>
      <c r="I336" s="170"/>
      <c r="J336" s="170"/>
      <c r="K336" s="170"/>
      <c r="L336" s="234" t="s">
        <v>5</v>
      </c>
      <c r="M336" s="235" t="s">
        <v>5</v>
      </c>
      <c r="N336" s="236"/>
      <c r="O336" s="237">
        <f>O337+O379+O398+O419+O461</f>
        <v>741681.10000000009</v>
      </c>
      <c r="P336" s="237">
        <f>P337+P379+P398+P419+P461</f>
        <v>610174.10000000009</v>
      </c>
    </row>
    <row r="337" spans="1:16" ht="110.25" hidden="1">
      <c r="A337" s="232" t="s">
        <v>816</v>
      </c>
      <c r="B337" s="233">
        <v>5001</v>
      </c>
      <c r="C337" s="169" t="s">
        <v>5</v>
      </c>
      <c r="D337" s="170" t="s">
        <v>5</v>
      </c>
      <c r="E337" s="170" t="s">
        <v>5</v>
      </c>
      <c r="F337" s="169" t="s">
        <v>5</v>
      </c>
      <c r="G337" s="170" t="s">
        <v>5</v>
      </c>
      <c r="H337" s="170" t="s">
        <v>5</v>
      </c>
      <c r="I337" s="170"/>
      <c r="J337" s="170"/>
      <c r="K337" s="170"/>
      <c r="L337" s="234" t="s">
        <v>5</v>
      </c>
      <c r="M337" s="235" t="s">
        <v>5</v>
      </c>
      <c r="N337" s="236"/>
      <c r="O337" s="237">
        <f>SUM(O338:O378)</f>
        <v>607962.40000000014</v>
      </c>
      <c r="P337" s="237">
        <f>SUM(P338:P378)</f>
        <v>527207.00000000012</v>
      </c>
    </row>
    <row r="338" spans="1:16" ht="110.25" hidden="1">
      <c r="A338" s="225" t="s">
        <v>817</v>
      </c>
      <c r="B338" s="226">
        <v>5002</v>
      </c>
      <c r="C338" s="174" t="s">
        <v>818</v>
      </c>
      <c r="D338" s="91" t="s">
        <v>819</v>
      </c>
      <c r="E338" s="91" t="s">
        <v>820</v>
      </c>
      <c r="F338" s="187"/>
      <c r="G338" s="187"/>
      <c r="H338" s="187"/>
      <c r="I338" s="187"/>
      <c r="J338" s="187"/>
      <c r="K338" s="187"/>
      <c r="L338" s="230" t="s">
        <v>821</v>
      </c>
      <c r="M338" s="231" t="s">
        <v>822</v>
      </c>
      <c r="N338" s="241"/>
      <c r="O338" s="229">
        <f>117966.1</f>
        <v>117966.1</v>
      </c>
      <c r="P338" s="229">
        <f>97279.8</f>
        <v>97279.8</v>
      </c>
    </row>
    <row r="339" spans="1:16" ht="31.5" hidden="1">
      <c r="A339" s="225" t="s">
        <v>823</v>
      </c>
      <c r="B339" s="226">
        <v>5003</v>
      </c>
      <c r="C339" s="174"/>
      <c r="D339" s="91"/>
      <c r="E339" s="91"/>
      <c r="F339" s="187"/>
      <c r="G339" s="187"/>
      <c r="H339" s="187"/>
      <c r="I339" s="187"/>
      <c r="J339" s="187"/>
      <c r="K339" s="187"/>
      <c r="L339" s="227"/>
      <c r="M339" s="157"/>
      <c r="N339" s="228"/>
      <c r="O339" s="229"/>
      <c r="P339" s="229"/>
    </row>
    <row r="340" spans="1:16" ht="189" hidden="1">
      <c r="A340" s="225" t="s">
        <v>824</v>
      </c>
      <c r="B340" s="226">
        <v>5004</v>
      </c>
      <c r="C340" s="174" t="s">
        <v>825</v>
      </c>
      <c r="D340" s="242" t="s">
        <v>826</v>
      </c>
      <c r="E340" s="243" t="s">
        <v>827</v>
      </c>
      <c r="F340" s="174" t="s">
        <v>828</v>
      </c>
      <c r="G340" s="242" t="s">
        <v>829</v>
      </c>
      <c r="H340" s="242" t="s">
        <v>830</v>
      </c>
      <c r="I340" s="242"/>
      <c r="J340" s="242"/>
      <c r="K340" s="242"/>
      <c r="L340" s="230" t="s">
        <v>831</v>
      </c>
      <c r="M340" s="231" t="s">
        <v>832</v>
      </c>
      <c r="N340" s="241"/>
      <c r="O340" s="229">
        <f>10688.4</f>
        <v>10688.4</v>
      </c>
      <c r="P340" s="229">
        <f>4426.6</f>
        <v>4426.6000000000004</v>
      </c>
    </row>
    <row r="341" spans="1:16" ht="126" hidden="1">
      <c r="A341" s="225" t="s">
        <v>833</v>
      </c>
      <c r="B341" s="226">
        <v>5005</v>
      </c>
      <c r="C341" s="174" t="s">
        <v>834</v>
      </c>
      <c r="D341" s="91" t="s">
        <v>835</v>
      </c>
      <c r="E341" s="91" t="s">
        <v>836</v>
      </c>
      <c r="F341" s="174" t="s">
        <v>837</v>
      </c>
      <c r="G341" s="174" t="s">
        <v>638</v>
      </c>
      <c r="H341" s="91" t="s">
        <v>838</v>
      </c>
      <c r="I341" s="91"/>
      <c r="J341" s="91"/>
      <c r="K341" s="91"/>
      <c r="L341" s="230" t="s">
        <v>252</v>
      </c>
      <c r="M341" s="231" t="s">
        <v>602</v>
      </c>
      <c r="N341" s="241"/>
      <c r="O341" s="229">
        <f>28392.1</f>
        <v>28392.1</v>
      </c>
      <c r="P341" s="229">
        <f>29421</f>
        <v>29421</v>
      </c>
    </row>
    <row r="342" spans="1:16" ht="63" hidden="1">
      <c r="A342" s="225" t="s">
        <v>839</v>
      </c>
      <c r="B342" s="226">
        <v>5006</v>
      </c>
      <c r="C342" s="187"/>
      <c r="D342" s="187"/>
      <c r="E342" s="187"/>
      <c r="F342" s="187"/>
      <c r="G342" s="187"/>
      <c r="H342" s="187"/>
      <c r="I342" s="187"/>
      <c r="J342" s="187"/>
      <c r="K342" s="187"/>
      <c r="L342" s="230"/>
      <c r="M342" s="231"/>
      <c r="N342" s="241"/>
      <c r="O342" s="229"/>
      <c r="P342" s="229"/>
    </row>
    <row r="343" spans="1:16" ht="141.75" hidden="1">
      <c r="A343" s="225" t="s">
        <v>840</v>
      </c>
      <c r="B343" s="226">
        <v>5007</v>
      </c>
      <c r="C343" s="174" t="s">
        <v>841</v>
      </c>
      <c r="D343" s="91" t="s">
        <v>842</v>
      </c>
      <c r="E343" s="91" t="s">
        <v>843</v>
      </c>
      <c r="F343" s="91" t="s">
        <v>844</v>
      </c>
      <c r="G343" s="91" t="s">
        <v>845</v>
      </c>
      <c r="H343" s="91" t="s">
        <v>846</v>
      </c>
      <c r="I343" s="91"/>
      <c r="J343" s="91"/>
      <c r="K343" s="91"/>
      <c r="L343" s="230" t="s">
        <v>248</v>
      </c>
      <c r="M343" s="231" t="s">
        <v>392</v>
      </c>
      <c r="N343" s="241"/>
      <c r="O343" s="229">
        <f>117393.4</f>
        <v>117393.4</v>
      </c>
      <c r="P343" s="229">
        <f>114932.2</f>
        <v>114932.2</v>
      </c>
    </row>
    <row r="344" spans="1:16" ht="126" hidden="1">
      <c r="A344" s="225" t="s">
        <v>847</v>
      </c>
      <c r="B344" s="226">
        <v>5008</v>
      </c>
      <c r="C344" s="174" t="s">
        <v>848</v>
      </c>
      <c r="D344" s="174" t="s">
        <v>849</v>
      </c>
      <c r="E344" s="174" t="s">
        <v>850</v>
      </c>
      <c r="F344" s="194" t="s">
        <v>851</v>
      </c>
      <c r="G344" s="194" t="s">
        <v>852</v>
      </c>
      <c r="H344" s="194" t="s">
        <v>853</v>
      </c>
      <c r="I344" s="194"/>
      <c r="J344" s="194"/>
      <c r="K344" s="194"/>
      <c r="L344" s="230" t="s">
        <v>854</v>
      </c>
      <c r="M344" s="231" t="s">
        <v>392</v>
      </c>
      <c r="N344" s="241"/>
      <c r="O344" s="229">
        <f>52552.7</f>
        <v>52552.7</v>
      </c>
      <c r="P344" s="229">
        <f>38478.3</f>
        <v>38478.300000000003</v>
      </c>
    </row>
    <row r="345" spans="1:16" ht="31.5" hidden="1">
      <c r="A345" s="225" t="s">
        <v>855</v>
      </c>
      <c r="B345" s="226">
        <v>5009</v>
      </c>
      <c r="C345" s="187"/>
      <c r="D345" s="187"/>
      <c r="E345" s="187"/>
      <c r="F345" s="187"/>
      <c r="G345" s="187"/>
      <c r="H345" s="187"/>
      <c r="I345" s="187"/>
      <c r="J345" s="187"/>
      <c r="K345" s="187"/>
      <c r="L345" s="230"/>
      <c r="M345" s="231"/>
      <c r="N345" s="241"/>
      <c r="O345" s="229"/>
      <c r="P345" s="229"/>
    </row>
    <row r="346" spans="1:16" ht="315" hidden="1">
      <c r="A346" s="225" t="s">
        <v>856</v>
      </c>
      <c r="B346" s="226">
        <v>5010</v>
      </c>
      <c r="C346" s="174" t="s">
        <v>857</v>
      </c>
      <c r="D346" s="174" t="s">
        <v>858</v>
      </c>
      <c r="E346" s="174" t="s">
        <v>859</v>
      </c>
      <c r="F346" s="174" t="s">
        <v>860</v>
      </c>
      <c r="G346" s="174" t="s">
        <v>638</v>
      </c>
      <c r="H346" s="174" t="s">
        <v>861</v>
      </c>
      <c r="I346" s="174"/>
      <c r="J346" s="174"/>
      <c r="K346" s="174"/>
      <c r="L346" s="230" t="s">
        <v>428</v>
      </c>
      <c r="M346" s="231" t="s">
        <v>862</v>
      </c>
      <c r="N346" s="241"/>
      <c r="O346" s="229">
        <f>46659.7</f>
        <v>46659.7</v>
      </c>
      <c r="P346" s="229">
        <f>53208.9</f>
        <v>53208.9</v>
      </c>
    </row>
    <row r="347" spans="1:16" ht="220.5" hidden="1">
      <c r="A347" s="225" t="s">
        <v>863</v>
      </c>
      <c r="B347" s="226">
        <v>5011</v>
      </c>
      <c r="C347" s="187"/>
      <c r="D347" s="187"/>
      <c r="E347" s="187"/>
      <c r="F347" s="187"/>
      <c r="G347" s="187"/>
      <c r="H347" s="187"/>
      <c r="I347" s="187"/>
      <c r="J347" s="187"/>
      <c r="K347" s="187"/>
      <c r="L347" s="230"/>
      <c r="M347" s="231"/>
      <c r="N347" s="241"/>
      <c r="O347" s="229"/>
      <c r="P347" s="229"/>
    </row>
    <row r="348" spans="1:16" ht="78.75" hidden="1">
      <c r="A348" s="225" t="s">
        <v>864</v>
      </c>
      <c r="B348" s="226">
        <v>5012</v>
      </c>
      <c r="C348" s="187"/>
      <c r="D348" s="187"/>
      <c r="E348" s="187"/>
      <c r="F348" s="187"/>
      <c r="G348" s="187"/>
      <c r="H348" s="187"/>
      <c r="I348" s="187"/>
      <c r="J348" s="187"/>
      <c r="K348" s="187"/>
      <c r="L348" s="230"/>
      <c r="M348" s="231"/>
      <c r="N348" s="241"/>
      <c r="O348" s="229"/>
      <c r="P348" s="229"/>
    </row>
    <row r="349" spans="1:16" ht="141.75" hidden="1">
      <c r="A349" s="225" t="s">
        <v>865</v>
      </c>
      <c r="B349" s="226">
        <v>5013</v>
      </c>
      <c r="C349" s="174" t="s">
        <v>866</v>
      </c>
      <c r="D349" s="174" t="s">
        <v>867</v>
      </c>
      <c r="E349" s="174" t="s">
        <v>868</v>
      </c>
      <c r="F349" s="187"/>
      <c r="G349" s="187"/>
      <c r="H349" s="187"/>
      <c r="I349" s="187"/>
      <c r="J349" s="187"/>
      <c r="K349" s="187"/>
      <c r="L349" s="230" t="s">
        <v>632</v>
      </c>
      <c r="M349" s="231" t="s">
        <v>632</v>
      </c>
      <c r="N349" s="241"/>
      <c r="O349" s="229">
        <f>3208</f>
        <v>3208</v>
      </c>
      <c r="P349" s="229">
        <f>2832</f>
        <v>2832</v>
      </c>
    </row>
    <row r="350" spans="1:16" ht="78.75" hidden="1">
      <c r="A350" s="225" t="s">
        <v>869</v>
      </c>
      <c r="B350" s="226">
        <v>5014</v>
      </c>
      <c r="C350" s="174" t="s">
        <v>857</v>
      </c>
      <c r="D350" s="174" t="s">
        <v>870</v>
      </c>
      <c r="E350" s="174" t="s">
        <v>871</v>
      </c>
      <c r="F350" s="174" t="s">
        <v>872</v>
      </c>
      <c r="G350" s="174" t="s">
        <v>638</v>
      </c>
      <c r="H350" s="174" t="s">
        <v>873</v>
      </c>
      <c r="I350" s="174"/>
      <c r="J350" s="174"/>
      <c r="K350" s="174"/>
      <c r="L350" s="230" t="s">
        <v>252</v>
      </c>
      <c r="M350" s="231" t="s">
        <v>874</v>
      </c>
      <c r="N350" s="241"/>
      <c r="O350" s="229">
        <f>79.2</f>
        <v>79.2</v>
      </c>
      <c r="P350" s="229">
        <v>0</v>
      </c>
    </row>
    <row r="351" spans="1:16" ht="94.5" hidden="1">
      <c r="A351" s="225" t="s">
        <v>394</v>
      </c>
      <c r="B351" s="226">
        <v>5015</v>
      </c>
      <c r="C351" s="174" t="s">
        <v>857</v>
      </c>
      <c r="D351" s="174" t="s">
        <v>875</v>
      </c>
      <c r="E351" s="174" t="s">
        <v>871</v>
      </c>
      <c r="F351" s="187"/>
      <c r="G351" s="187"/>
      <c r="H351" s="187"/>
      <c r="I351" s="187"/>
      <c r="J351" s="187"/>
      <c r="K351" s="187"/>
      <c r="L351" s="230" t="s">
        <v>238</v>
      </c>
      <c r="M351" s="231" t="s">
        <v>239</v>
      </c>
      <c r="N351" s="241"/>
      <c r="O351" s="229">
        <f>57954.9</f>
        <v>57954.9</v>
      </c>
      <c r="P351" s="229">
        <f>70358.5</f>
        <v>70358.5</v>
      </c>
    </row>
    <row r="352" spans="1:16" ht="252" hidden="1">
      <c r="A352" s="225" t="s">
        <v>876</v>
      </c>
      <c r="B352" s="226">
        <v>5016</v>
      </c>
      <c r="C352" s="174" t="s">
        <v>877</v>
      </c>
      <c r="D352" s="174" t="s">
        <v>878</v>
      </c>
      <c r="E352" s="174" t="s">
        <v>879</v>
      </c>
      <c r="F352" s="174" t="s">
        <v>880</v>
      </c>
      <c r="G352" s="174" t="s">
        <v>881</v>
      </c>
      <c r="H352" s="174" t="s">
        <v>882</v>
      </c>
      <c r="I352" s="174"/>
      <c r="J352" s="174"/>
      <c r="K352" s="174"/>
      <c r="L352" s="230" t="s">
        <v>247</v>
      </c>
      <c r="M352" s="231" t="s">
        <v>253</v>
      </c>
      <c r="N352" s="241"/>
      <c r="O352" s="229">
        <f>55344.4</f>
        <v>55344.4</v>
      </c>
      <c r="P352" s="229">
        <f>65181.8</f>
        <v>65181.8</v>
      </c>
    </row>
    <row r="353" spans="1:16" ht="173.25" hidden="1">
      <c r="A353" s="225" t="s">
        <v>883</v>
      </c>
      <c r="B353" s="226">
        <v>5017</v>
      </c>
      <c r="C353" s="174" t="s">
        <v>884</v>
      </c>
      <c r="D353" s="174" t="s">
        <v>885</v>
      </c>
      <c r="E353" s="174" t="s">
        <v>886</v>
      </c>
      <c r="F353" s="187"/>
      <c r="G353" s="187"/>
      <c r="H353" s="187"/>
      <c r="I353" s="187"/>
      <c r="J353" s="187"/>
      <c r="K353" s="187"/>
      <c r="L353" s="230" t="s">
        <v>238</v>
      </c>
      <c r="M353" s="231" t="s">
        <v>392</v>
      </c>
      <c r="N353" s="241"/>
      <c r="O353" s="229">
        <f>69089.5</f>
        <v>69089.5</v>
      </c>
      <c r="P353" s="229">
        <f>13877.9</f>
        <v>13877.9</v>
      </c>
    </row>
    <row r="354" spans="1:16" ht="78.75" hidden="1">
      <c r="A354" s="225" t="s">
        <v>397</v>
      </c>
      <c r="B354" s="226">
        <v>5018</v>
      </c>
      <c r="C354" s="174" t="s">
        <v>887</v>
      </c>
      <c r="D354" s="174" t="s">
        <v>888</v>
      </c>
      <c r="E354" s="174" t="s">
        <v>889</v>
      </c>
      <c r="F354" s="174" t="s">
        <v>890</v>
      </c>
      <c r="G354" s="174" t="s">
        <v>891</v>
      </c>
      <c r="H354" s="174" t="s">
        <v>892</v>
      </c>
      <c r="I354" s="174"/>
      <c r="J354" s="174"/>
      <c r="K354" s="174"/>
      <c r="L354" s="230" t="s">
        <v>247</v>
      </c>
      <c r="M354" s="231" t="s">
        <v>248</v>
      </c>
      <c r="N354" s="241"/>
      <c r="O354" s="229">
        <f>1390.8</f>
        <v>1390.8</v>
      </c>
      <c r="P354" s="229">
        <f>1485.7</f>
        <v>1485.7</v>
      </c>
    </row>
    <row r="355" spans="1:16" ht="78.75" hidden="1">
      <c r="A355" s="225" t="s">
        <v>398</v>
      </c>
      <c r="B355" s="226">
        <v>5019</v>
      </c>
      <c r="C355" s="187"/>
      <c r="D355" s="187"/>
      <c r="E355" s="187"/>
      <c r="F355" s="187"/>
      <c r="G355" s="187"/>
      <c r="H355" s="187"/>
      <c r="I355" s="187"/>
      <c r="J355" s="187"/>
      <c r="K355" s="187"/>
      <c r="L355" s="230"/>
      <c r="M355" s="231"/>
      <c r="N355" s="241"/>
      <c r="O355" s="229"/>
      <c r="P355" s="229"/>
    </row>
    <row r="356" spans="1:16" ht="173.25" hidden="1">
      <c r="A356" s="225" t="s">
        <v>893</v>
      </c>
      <c r="B356" s="226">
        <v>5020</v>
      </c>
      <c r="C356" s="187"/>
      <c r="D356" s="187"/>
      <c r="E356" s="187"/>
      <c r="F356" s="187"/>
      <c r="G356" s="187"/>
      <c r="H356" s="187"/>
      <c r="I356" s="187"/>
      <c r="J356" s="187"/>
      <c r="K356" s="187"/>
      <c r="L356" s="230"/>
      <c r="M356" s="231"/>
      <c r="N356" s="241"/>
      <c r="O356" s="229"/>
      <c r="P356" s="229"/>
    </row>
    <row r="357" spans="1:16" ht="204.75" hidden="1">
      <c r="A357" s="225" t="s">
        <v>400</v>
      </c>
      <c r="B357" s="226">
        <v>5021</v>
      </c>
      <c r="C357" s="174" t="s">
        <v>894</v>
      </c>
      <c r="D357" s="174" t="s">
        <v>895</v>
      </c>
      <c r="E357" s="174" t="s">
        <v>896</v>
      </c>
      <c r="F357" s="174" t="s">
        <v>897</v>
      </c>
      <c r="G357" s="174" t="s">
        <v>898</v>
      </c>
      <c r="H357" s="174" t="s">
        <v>899</v>
      </c>
      <c r="I357" s="174"/>
      <c r="J357" s="174"/>
      <c r="K357" s="174"/>
      <c r="L357" s="230" t="s">
        <v>900</v>
      </c>
      <c r="M357" s="231" t="s">
        <v>901</v>
      </c>
      <c r="N357" s="241"/>
      <c r="O357" s="229">
        <f>880.1</f>
        <v>880.1</v>
      </c>
      <c r="P357" s="229">
        <v>0</v>
      </c>
    </row>
    <row r="358" spans="1:16" ht="204.75" hidden="1">
      <c r="A358" s="225" t="s">
        <v>401</v>
      </c>
      <c r="B358" s="244">
        <v>5022</v>
      </c>
      <c r="C358" s="174" t="s">
        <v>902</v>
      </c>
      <c r="D358" s="174" t="s">
        <v>903</v>
      </c>
      <c r="E358" s="174" t="s">
        <v>904</v>
      </c>
      <c r="F358" s="91" t="s">
        <v>905</v>
      </c>
      <c r="G358" s="91" t="s">
        <v>906</v>
      </c>
      <c r="H358" s="91" t="s">
        <v>907</v>
      </c>
      <c r="I358" s="91"/>
      <c r="J358" s="91"/>
      <c r="K358" s="91"/>
      <c r="L358" s="230" t="s">
        <v>248</v>
      </c>
      <c r="M358" s="231" t="s">
        <v>392</v>
      </c>
      <c r="N358" s="241"/>
      <c r="O358" s="229">
        <f>31110.5</f>
        <v>31110.5</v>
      </c>
      <c r="P358" s="229">
        <f>33424.3</f>
        <v>33424.300000000003</v>
      </c>
    </row>
    <row r="359" spans="1:16" ht="141.75" hidden="1">
      <c r="A359" s="225" t="s">
        <v>402</v>
      </c>
      <c r="B359" s="226">
        <v>5023</v>
      </c>
      <c r="C359" s="187"/>
      <c r="D359" s="187"/>
      <c r="E359" s="187"/>
      <c r="F359" s="187"/>
      <c r="G359" s="187"/>
      <c r="H359" s="187"/>
      <c r="I359" s="187"/>
      <c r="J359" s="187"/>
      <c r="K359" s="187"/>
      <c r="L359" s="230"/>
      <c r="M359" s="231"/>
      <c r="N359" s="241"/>
      <c r="O359" s="229"/>
      <c r="P359" s="229"/>
    </row>
    <row r="360" spans="1:16" ht="94.5" hidden="1">
      <c r="A360" s="225" t="s">
        <v>908</v>
      </c>
      <c r="B360" s="226">
        <v>5024</v>
      </c>
      <c r="C360" s="187"/>
      <c r="D360" s="187"/>
      <c r="E360" s="187"/>
      <c r="F360" s="187"/>
      <c r="G360" s="187"/>
      <c r="H360" s="187"/>
      <c r="I360" s="187"/>
      <c r="J360" s="187"/>
      <c r="K360" s="187"/>
      <c r="L360" s="230"/>
      <c r="M360" s="231"/>
      <c r="N360" s="241"/>
      <c r="O360" s="229"/>
      <c r="P360" s="229"/>
    </row>
    <row r="361" spans="1:16" ht="110.25" hidden="1">
      <c r="A361" s="225" t="s">
        <v>909</v>
      </c>
      <c r="B361" s="226">
        <v>5025</v>
      </c>
      <c r="C361" s="187"/>
      <c r="D361" s="187"/>
      <c r="E361" s="187"/>
      <c r="F361" s="187"/>
      <c r="G361" s="187"/>
      <c r="H361" s="187"/>
      <c r="I361" s="187"/>
      <c r="J361" s="187"/>
      <c r="K361" s="187"/>
      <c r="L361" s="230"/>
      <c r="M361" s="231"/>
      <c r="N361" s="241"/>
      <c r="O361" s="229"/>
      <c r="P361" s="229"/>
    </row>
    <row r="362" spans="1:16" ht="204.75" hidden="1">
      <c r="A362" s="225" t="s">
        <v>779</v>
      </c>
      <c r="B362" s="226">
        <v>5026</v>
      </c>
      <c r="C362" s="174" t="s">
        <v>910</v>
      </c>
      <c r="D362" s="174" t="s">
        <v>911</v>
      </c>
      <c r="E362" s="174" t="s">
        <v>912</v>
      </c>
      <c r="F362" s="174" t="s">
        <v>860</v>
      </c>
      <c r="G362" s="174" t="s">
        <v>913</v>
      </c>
      <c r="H362" s="174" t="s">
        <v>861</v>
      </c>
      <c r="I362" s="174"/>
      <c r="J362" s="174"/>
      <c r="K362" s="174"/>
      <c r="L362" s="230" t="s">
        <v>238</v>
      </c>
      <c r="M362" s="231" t="s">
        <v>252</v>
      </c>
      <c r="N362" s="241"/>
      <c r="O362" s="229">
        <f>13692.9</f>
        <v>13692.9</v>
      </c>
      <c r="P362" s="229">
        <f>980</f>
        <v>980</v>
      </c>
    </row>
    <row r="363" spans="1:16" ht="409.5" hidden="1">
      <c r="A363" s="225" t="s">
        <v>914</v>
      </c>
      <c r="B363" s="226">
        <v>5027</v>
      </c>
      <c r="C363" s="174" t="s">
        <v>915</v>
      </c>
      <c r="D363" s="174" t="s">
        <v>916</v>
      </c>
      <c r="E363" s="174" t="s">
        <v>917</v>
      </c>
      <c r="F363" s="187"/>
      <c r="G363" s="187"/>
      <c r="H363" s="187"/>
      <c r="I363" s="187"/>
      <c r="J363" s="187"/>
      <c r="K363" s="187"/>
      <c r="L363" s="230" t="s">
        <v>247</v>
      </c>
      <c r="M363" s="231" t="s">
        <v>336</v>
      </c>
      <c r="N363" s="241"/>
      <c r="O363" s="229">
        <f>11014.6-10189.1</f>
        <v>825.5</v>
      </c>
      <c r="P363" s="229">
        <f>4458.3-4458.3</f>
        <v>0</v>
      </c>
    </row>
    <row r="364" spans="1:16" ht="141.75" hidden="1">
      <c r="A364" s="225" t="s">
        <v>721</v>
      </c>
      <c r="B364" s="226">
        <v>5028</v>
      </c>
      <c r="C364" s="174" t="s">
        <v>918</v>
      </c>
      <c r="D364" s="174" t="s">
        <v>919</v>
      </c>
      <c r="E364" s="174" t="s">
        <v>920</v>
      </c>
      <c r="F364" s="187"/>
      <c r="G364" s="187"/>
      <c r="H364" s="187"/>
      <c r="I364" s="187"/>
      <c r="J364" s="187"/>
      <c r="K364" s="187"/>
      <c r="L364" s="230" t="s">
        <v>238</v>
      </c>
      <c r="M364" s="231" t="s">
        <v>252</v>
      </c>
      <c r="N364" s="241"/>
      <c r="O364" s="229">
        <f>680.2</f>
        <v>680.2</v>
      </c>
      <c r="P364" s="229">
        <v>0</v>
      </c>
    </row>
    <row r="365" spans="1:16" ht="94.5" hidden="1">
      <c r="A365" s="225" t="s">
        <v>921</v>
      </c>
      <c r="B365" s="244">
        <v>5029</v>
      </c>
      <c r="C365" s="245" t="s">
        <v>887</v>
      </c>
      <c r="D365" s="174" t="s">
        <v>922</v>
      </c>
      <c r="E365" s="174" t="s">
        <v>871</v>
      </c>
      <c r="F365" s="187"/>
      <c r="G365" s="187"/>
      <c r="H365" s="187"/>
      <c r="I365" s="187"/>
      <c r="J365" s="187"/>
      <c r="K365" s="187"/>
      <c r="L365" s="230" t="s">
        <v>252</v>
      </c>
      <c r="M365" s="231" t="s">
        <v>253</v>
      </c>
      <c r="N365" s="241"/>
      <c r="O365" s="229"/>
      <c r="P365" s="229">
        <f>1320</f>
        <v>1320</v>
      </c>
    </row>
    <row r="366" spans="1:16" ht="78.75" hidden="1">
      <c r="A366" s="225" t="s">
        <v>409</v>
      </c>
      <c r="B366" s="226">
        <v>5030</v>
      </c>
      <c r="C366" s="187"/>
      <c r="D366" s="187"/>
      <c r="E366" s="187"/>
      <c r="F366" s="187"/>
      <c r="G366" s="187"/>
      <c r="H366" s="187"/>
      <c r="I366" s="187"/>
      <c r="J366" s="187"/>
      <c r="K366" s="187"/>
      <c r="L366" s="227"/>
      <c r="M366" s="157"/>
      <c r="N366" s="228"/>
      <c r="O366" s="229"/>
      <c r="P366" s="229"/>
    </row>
    <row r="367" spans="1:16" ht="78.75" hidden="1">
      <c r="A367" s="225" t="s">
        <v>731</v>
      </c>
      <c r="B367" s="226">
        <v>5031</v>
      </c>
      <c r="C367" s="245" t="s">
        <v>887</v>
      </c>
      <c r="D367" s="174" t="s">
        <v>923</v>
      </c>
      <c r="E367" s="174" t="s">
        <v>871</v>
      </c>
      <c r="F367" s="245" t="s">
        <v>924</v>
      </c>
      <c r="G367" s="174" t="s">
        <v>925</v>
      </c>
      <c r="H367" s="174" t="s">
        <v>926</v>
      </c>
      <c r="I367" s="174"/>
      <c r="J367" s="174"/>
      <c r="K367" s="174"/>
      <c r="L367" s="230" t="s">
        <v>252</v>
      </c>
      <c r="M367" s="231" t="s">
        <v>253</v>
      </c>
      <c r="N367" s="241"/>
      <c r="O367" s="229">
        <f>9.6</f>
        <v>9.6</v>
      </c>
      <c r="P367" s="229">
        <v>0</v>
      </c>
    </row>
    <row r="368" spans="1:16" ht="126" hidden="1">
      <c r="A368" s="225" t="s">
        <v>927</v>
      </c>
      <c r="B368" s="226">
        <v>5032</v>
      </c>
      <c r="C368" s="187"/>
      <c r="D368" s="187"/>
      <c r="E368" s="187"/>
      <c r="F368" s="187"/>
      <c r="G368" s="187"/>
      <c r="H368" s="187"/>
      <c r="I368" s="187"/>
      <c r="J368" s="187"/>
      <c r="K368" s="187"/>
      <c r="L368" s="227"/>
      <c r="M368" s="157"/>
      <c r="N368" s="228"/>
      <c r="O368" s="229"/>
      <c r="P368" s="229"/>
    </row>
    <row r="369" spans="1:16" ht="94.5" hidden="1">
      <c r="A369" s="225" t="s">
        <v>788</v>
      </c>
      <c r="B369" s="226">
        <v>5033</v>
      </c>
      <c r="C369" s="187"/>
      <c r="D369" s="187"/>
      <c r="E369" s="187"/>
      <c r="F369" s="187"/>
      <c r="G369" s="187"/>
      <c r="H369" s="187"/>
      <c r="I369" s="187"/>
      <c r="J369" s="187"/>
      <c r="K369" s="187"/>
      <c r="L369" s="227"/>
      <c r="M369" s="157"/>
      <c r="N369" s="228"/>
      <c r="O369" s="229"/>
      <c r="P369" s="229"/>
    </row>
    <row r="370" spans="1:16" ht="31.5" hidden="1">
      <c r="A370" s="225" t="s">
        <v>385</v>
      </c>
      <c r="B370" s="226">
        <v>5034</v>
      </c>
      <c r="C370" s="187"/>
      <c r="D370" s="187"/>
      <c r="E370" s="187"/>
      <c r="F370" s="187"/>
      <c r="G370" s="187"/>
      <c r="H370" s="187"/>
      <c r="I370" s="187"/>
      <c r="J370" s="187"/>
      <c r="K370" s="187"/>
      <c r="L370" s="227"/>
      <c r="M370" s="157"/>
      <c r="N370" s="228"/>
      <c r="O370" s="229"/>
      <c r="P370" s="229"/>
    </row>
    <row r="371" spans="1:16" ht="78.75" hidden="1">
      <c r="A371" s="225" t="s">
        <v>928</v>
      </c>
      <c r="B371" s="226">
        <v>5035</v>
      </c>
      <c r="C371" s="245" t="s">
        <v>887</v>
      </c>
      <c r="D371" s="174" t="s">
        <v>929</v>
      </c>
      <c r="E371" s="174" t="s">
        <v>859</v>
      </c>
      <c r="F371" s="187"/>
      <c r="G371" s="187"/>
      <c r="H371" s="187"/>
      <c r="I371" s="187"/>
      <c r="J371" s="187"/>
      <c r="K371" s="187"/>
      <c r="L371" s="230" t="s">
        <v>392</v>
      </c>
      <c r="M371" s="231" t="s">
        <v>393</v>
      </c>
      <c r="N371" s="241"/>
      <c r="O371" s="229">
        <f>44.4</f>
        <v>44.4</v>
      </c>
      <c r="P371" s="229">
        <v>0</v>
      </c>
    </row>
    <row r="372" spans="1:16" ht="94.5" hidden="1">
      <c r="A372" s="225" t="s">
        <v>264</v>
      </c>
      <c r="B372" s="226">
        <v>5036</v>
      </c>
      <c r="C372" s="187"/>
      <c r="D372" s="187"/>
      <c r="E372" s="187"/>
      <c r="F372" s="187"/>
      <c r="G372" s="187"/>
      <c r="H372" s="187"/>
      <c r="I372" s="187"/>
      <c r="J372" s="187"/>
      <c r="K372" s="187"/>
      <c r="L372" s="227"/>
      <c r="M372" s="157"/>
      <c r="N372" s="228"/>
      <c r="O372" s="229"/>
      <c r="P372" s="229"/>
    </row>
    <row r="373" spans="1:16" ht="110.25" hidden="1">
      <c r="A373" s="225" t="s">
        <v>930</v>
      </c>
      <c r="B373" s="226">
        <v>5037</v>
      </c>
      <c r="C373" s="187"/>
      <c r="D373" s="187"/>
      <c r="E373" s="187"/>
      <c r="F373" s="187"/>
      <c r="G373" s="187"/>
      <c r="H373" s="187"/>
      <c r="I373" s="187"/>
      <c r="J373" s="187"/>
      <c r="K373" s="187"/>
      <c r="L373" s="227"/>
      <c r="M373" s="157"/>
      <c r="N373" s="228"/>
      <c r="O373" s="229"/>
      <c r="P373" s="229"/>
    </row>
    <row r="374" spans="1:16" ht="110.25" hidden="1">
      <c r="A374" s="225" t="s">
        <v>931</v>
      </c>
      <c r="B374" s="226">
        <v>5038</v>
      </c>
      <c r="C374" s="187"/>
      <c r="D374" s="187"/>
      <c r="E374" s="187"/>
      <c r="F374" s="187"/>
      <c r="G374" s="187"/>
      <c r="H374" s="187"/>
      <c r="I374" s="187"/>
      <c r="J374" s="187"/>
      <c r="K374" s="187"/>
      <c r="L374" s="227"/>
      <c r="M374" s="157"/>
      <c r="N374" s="228"/>
      <c r="O374" s="229"/>
      <c r="P374" s="229"/>
    </row>
    <row r="375" spans="1:16" ht="31.5" hidden="1">
      <c r="A375" s="225" t="s">
        <v>418</v>
      </c>
      <c r="B375" s="226">
        <v>5039</v>
      </c>
      <c r="C375" s="187"/>
      <c r="D375" s="187"/>
      <c r="E375" s="187"/>
      <c r="F375" s="187"/>
      <c r="G375" s="187"/>
      <c r="H375" s="187"/>
      <c r="I375" s="187"/>
      <c r="J375" s="187"/>
      <c r="K375" s="187"/>
      <c r="L375" s="227"/>
      <c r="M375" s="157"/>
      <c r="N375" s="228"/>
      <c r="O375" s="229"/>
      <c r="P375" s="229"/>
    </row>
    <row r="376" spans="1:16" ht="78.75" hidden="1">
      <c r="A376" s="225" t="s">
        <v>793</v>
      </c>
      <c r="B376" s="226">
        <v>5040</v>
      </c>
      <c r="C376" s="187"/>
      <c r="D376" s="187"/>
      <c r="E376" s="187"/>
      <c r="F376" s="187"/>
      <c r="G376" s="187"/>
      <c r="H376" s="187"/>
      <c r="I376" s="187"/>
      <c r="J376" s="187"/>
      <c r="K376" s="187"/>
      <c r="L376" s="227"/>
      <c r="M376" s="157"/>
      <c r="N376" s="228"/>
      <c r="O376" s="229"/>
      <c r="P376" s="229"/>
    </row>
    <row r="377" spans="1:16" hidden="1">
      <c r="A377" s="225" t="s">
        <v>9</v>
      </c>
      <c r="B377" s="226">
        <v>5041</v>
      </c>
      <c r="C377" s="187"/>
      <c r="D377" s="187"/>
      <c r="E377" s="187"/>
      <c r="F377" s="187"/>
      <c r="G377" s="187"/>
      <c r="H377" s="187"/>
      <c r="I377" s="187"/>
      <c r="J377" s="187"/>
      <c r="K377" s="187"/>
      <c r="L377" s="227"/>
      <c r="M377" s="157"/>
      <c r="N377" s="228"/>
      <c r="O377" s="229"/>
      <c r="P377" s="229"/>
    </row>
    <row r="378" spans="1:16" hidden="1">
      <c r="A378" s="225" t="s">
        <v>9</v>
      </c>
      <c r="B378" s="240">
        <v>5042</v>
      </c>
      <c r="C378" s="187"/>
      <c r="D378" s="187"/>
      <c r="E378" s="187"/>
      <c r="F378" s="187"/>
      <c r="G378" s="187"/>
      <c r="H378" s="187"/>
      <c r="I378" s="187"/>
      <c r="J378" s="187"/>
      <c r="K378" s="187"/>
      <c r="L378" s="227"/>
      <c r="M378" s="157"/>
      <c r="N378" s="228"/>
      <c r="O378" s="229"/>
      <c r="P378" s="229"/>
    </row>
    <row r="379" spans="1:16" ht="141.75" hidden="1">
      <c r="A379" s="232" t="s">
        <v>932</v>
      </c>
      <c r="B379" s="233">
        <v>5100</v>
      </c>
      <c r="C379" s="169" t="s">
        <v>5</v>
      </c>
      <c r="D379" s="170" t="s">
        <v>5</v>
      </c>
      <c r="E379" s="170" t="s">
        <v>5</v>
      </c>
      <c r="F379" s="169" t="s">
        <v>5</v>
      </c>
      <c r="G379" s="170" t="s">
        <v>5</v>
      </c>
      <c r="H379" s="170" t="s">
        <v>5</v>
      </c>
      <c r="I379" s="170"/>
      <c r="J379" s="170"/>
      <c r="K379" s="170"/>
      <c r="L379" s="234" t="s">
        <v>5</v>
      </c>
      <c r="M379" s="235" t="s">
        <v>5</v>
      </c>
      <c r="N379" s="236"/>
      <c r="O379" s="237">
        <f>SUM(O380:O397)</f>
        <v>32099.5</v>
      </c>
      <c r="P379" s="237">
        <f>SUM(P380:P397)</f>
        <v>27130.399999999998</v>
      </c>
    </row>
    <row r="380" spans="1:16" ht="31.5" hidden="1">
      <c r="A380" s="225" t="s">
        <v>453</v>
      </c>
      <c r="B380" s="226">
        <v>5101</v>
      </c>
      <c r="C380" s="187"/>
      <c r="D380" s="187"/>
      <c r="E380" s="187"/>
      <c r="F380" s="187"/>
      <c r="G380" s="187"/>
      <c r="H380" s="187"/>
      <c r="I380" s="187"/>
      <c r="J380" s="187"/>
      <c r="K380" s="187"/>
      <c r="L380" s="227"/>
      <c r="M380" s="157"/>
      <c r="N380" s="228"/>
      <c r="O380" s="229"/>
      <c r="P380" s="229"/>
    </row>
    <row r="381" spans="1:16" ht="267.75" hidden="1">
      <c r="A381" s="225" t="s">
        <v>454</v>
      </c>
      <c r="B381" s="226">
        <v>5102</v>
      </c>
      <c r="C381" s="245" t="s">
        <v>933</v>
      </c>
      <c r="D381" s="174" t="s">
        <v>934</v>
      </c>
      <c r="E381" s="174" t="s">
        <v>935</v>
      </c>
      <c r="F381" s="174" t="s">
        <v>936</v>
      </c>
      <c r="G381" s="174" t="s">
        <v>937</v>
      </c>
      <c r="H381" s="174" t="s">
        <v>938</v>
      </c>
      <c r="I381" s="174"/>
      <c r="J381" s="174"/>
      <c r="K381" s="174"/>
      <c r="L381" s="230" t="s">
        <v>491</v>
      </c>
      <c r="M381" s="231" t="s">
        <v>939</v>
      </c>
      <c r="N381" s="241"/>
      <c r="O381" s="229">
        <f>20418.9</f>
        <v>20418.900000000001</v>
      </c>
      <c r="P381" s="229">
        <f>21754.5</f>
        <v>21754.5</v>
      </c>
    </row>
    <row r="382" spans="1:16" ht="63" hidden="1">
      <c r="A382" s="225" t="s">
        <v>458</v>
      </c>
      <c r="B382" s="226">
        <v>5103</v>
      </c>
      <c r="C382" s="187"/>
      <c r="D382" s="187"/>
      <c r="E382" s="187"/>
      <c r="F382" s="187"/>
      <c r="G382" s="187"/>
      <c r="H382" s="187"/>
      <c r="I382" s="187"/>
      <c r="J382" s="187"/>
      <c r="K382" s="187"/>
      <c r="L382" s="227"/>
      <c r="M382" s="157"/>
      <c r="N382" s="228"/>
      <c r="O382" s="229"/>
      <c r="P382" s="229"/>
    </row>
    <row r="383" spans="1:16" ht="31.5" hidden="1">
      <c r="A383" s="225" t="s">
        <v>459</v>
      </c>
      <c r="B383" s="226">
        <v>5104</v>
      </c>
      <c r="C383" s="187"/>
      <c r="D383" s="187"/>
      <c r="E383" s="187"/>
      <c r="F383" s="187"/>
      <c r="G383" s="187"/>
      <c r="H383" s="187"/>
      <c r="I383" s="187"/>
      <c r="J383" s="187"/>
      <c r="K383" s="187"/>
      <c r="L383" s="227"/>
      <c r="M383" s="157"/>
      <c r="N383" s="228"/>
      <c r="O383" s="229"/>
      <c r="P383" s="229"/>
    </row>
    <row r="384" spans="1:16" ht="157.5" hidden="1">
      <c r="A384" s="225" t="s">
        <v>460</v>
      </c>
      <c r="B384" s="226">
        <v>5105</v>
      </c>
      <c r="C384" s="187"/>
      <c r="D384" s="187"/>
      <c r="E384" s="187"/>
      <c r="F384" s="187"/>
      <c r="G384" s="187"/>
      <c r="H384" s="187"/>
      <c r="I384" s="187"/>
      <c r="J384" s="187"/>
      <c r="K384" s="187"/>
      <c r="L384" s="227"/>
      <c r="M384" s="157"/>
      <c r="N384" s="228"/>
      <c r="O384" s="229"/>
      <c r="P384" s="229"/>
    </row>
    <row r="385" spans="1:16" ht="94.5" hidden="1">
      <c r="A385" s="225" t="s">
        <v>461</v>
      </c>
      <c r="B385" s="226">
        <v>5106</v>
      </c>
      <c r="C385" s="187"/>
      <c r="D385" s="187"/>
      <c r="E385" s="187"/>
      <c r="F385" s="187"/>
      <c r="G385" s="187"/>
      <c r="H385" s="187"/>
      <c r="I385" s="187"/>
      <c r="J385" s="187"/>
      <c r="K385" s="187"/>
      <c r="L385" s="227"/>
      <c r="M385" s="157"/>
      <c r="N385" s="228"/>
      <c r="O385" s="229"/>
      <c r="P385" s="229"/>
    </row>
    <row r="386" spans="1:16" ht="110.25" hidden="1">
      <c r="A386" s="225" t="s">
        <v>462</v>
      </c>
      <c r="B386" s="226">
        <v>5107</v>
      </c>
      <c r="C386" s="187"/>
      <c r="D386" s="187"/>
      <c r="E386" s="187"/>
      <c r="F386" s="187"/>
      <c r="G386" s="187"/>
      <c r="H386" s="187"/>
      <c r="I386" s="187"/>
      <c r="J386" s="187"/>
      <c r="K386" s="187"/>
      <c r="L386" s="227"/>
      <c r="M386" s="157"/>
      <c r="N386" s="228"/>
      <c r="O386" s="229"/>
      <c r="P386" s="229"/>
    </row>
    <row r="387" spans="1:16" ht="63" hidden="1">
      <c r="A387" s="225" t="s">
        <v>463</v>
      </c>
      <c r="B387" s="226">
        <v>5108</v>
      </c>
      <c r="C387" s="187"/>
      <c r="D387" s="187"/>
      <c r="E387" s="187"/>
      <c r="F387" s="187"/>
      <c r="G387" s="187"/>
      <c r="H387" s="187"/>
      <c r="I387" s="187"/>
      <c r="J387" s="187"/>
      <c r="K387" s="187"/>
      <c r="L387" s="227"/>
      <c r="M387" s="157"/>
      <c r="N387" s="228"/>
      <c r="O387" s="229"/>
      <c r="P387" s="229"/>
    </row>
    <row r="388" spans="1:16" ht="63" hidden="1">
      <c r="A388" s="225" t="s">
        <v>464</v>
      </c>
      <c r="B388" s="226">
        <v>5109</v>
      </c>
      <c r="C388" s="187"/>
      <c r="D388" s="187"/>
      <c r="E388" s="187"/>
      <c r="F388" s="187"/>
      <c r="G388" s="187"/>
      <c r="H388" s="187"/>
      <c r="I388" s="187"/>
      <c r="J388" s="187"/>
      <c r="K388" s="187"/>
      <c r="L388" s="227"/>
      <c r="M388" s="157"/>
      <c r="N388" s="228"/>
      <c r="O388" s="229"/>
      <c r="P388" s="229"/>
    </row>
    <row r="389" spans="1:16" ht="173.25" hidden="1">
      <c r="A389" s="225" t="s">
        <v>465</v>
      </c>
      <c r="B389" s="244">
        <v>5110</v>
      </c>
      <c r="C389" s="245" t="s">
        <v>887</v>
      </c>
      <c r="D389" s="174" t="s">
        <v>940</v>
      </c>
      <c r="E389" s="174" t="s">
        <v>941</v>
      </c>
      <c r="F389" s="174" t="s">
        <v>942</v>
      </c>
      <c r="G389" s="174" t="s">
        <v>943</v>
      </c>
      <c r="H389" s="174" t="s">
        <v>944</v>
      </c>
      <c r="I389" s="174"/>
      <c r="J389" s="174"/>
      <c r="K389" s="174"/>
      <c r="L389" s="230" t="s">
        <v>392</v>
      </c>
      <c r="M389" s="231" t="s">
        <v>632</v>
      </c>
      <c r="N389" s="241"/>
      <c r="O389" s="229">
        <f>750</f>
        <v>750</v>
      </c>
      <c r="P389" s="229"/>
    </row>
    <row r="390" spans="1:16" ht="189" hidden="1">
      <c r="A390" s="225" t="s">
        <v>466</v>
      </c>
      <c r="B390" s="226">
        <v>5111</v>
      </c>
      <c r="C390" s="245" t="s">
        <v>887</v>
      </c>
      <c r="D390" s="174" t="s">
        <v>945</v>
      </c>
      <c r="E390" s="174" t="s">
        <v>941</v>
      </c>
      <c r="F390" s="187"/>
      <c r="G390" s="187"/>
      <c r="H390" s="187"/>
      <c r="I390" s="187"/>
      <c r="J390" s="187"/>
      <c r="K390" s="187"/>
      <c r="L390" s="230" t="s">
        <v>392</v>
      </c>
      <c r="M390" s="231" t="s">
        <v>393</v>
      </c>
      <c r="N390" s="241"/>
      <c r="O390" s="229">
        <f>327.8</f>
        <v>327.8</v>
      </c>
      <c r="P390" s="229"/>
    </row>
    <row r="391" spans="1:16" ht="173.25" hidden="1">
      <c r="A391" s="225" t="s">
        <v>468</v>
      </c>
      <c r="B391" s="226">
        <v>5112</v>
      </c>
      <c r="C391" s="245" t="s">
        <v>887</v>
      </c>
      <c r="D391" s="174" t="s">
        <v>946</v>
      </c>
      <c r="E391" s="174" t="s">
        <v>941</v>
      </c>
      <c r="F391" s="187"/>
      <c r="G391" s="187"/>
      <c r="H391" s="187"/>
      <c r="I391" s="187"/>
      <c r="J391" s="187"/>
      <c r="K391" s="187"/>
      <c r="L391" s="230" t="s">
        <v>392</v>
      </c>
      <c r="M391" s="231" t="s">
        <v>393</v>
      </c>
      <c r="N391" s="241"/>
      <c r="O391" s="229">
        <f>159</f>
        <v>159</v>
      </c>
      <c r="P391" s="229"/>
    </row>
    <row r="392" spans="1:16" ht="189" hidden="1">
      <c r="A392" s="225" t="s">
        <v>469</v>
      </c>
      <c r="B392" s="226">
        <v>5113</v>
      </c>
      <c r="C392" s="245" t="s">
        <v>887</v>
      </c>
      <c r="D392" s="174" t="s">
        <v>947</v>
      </c>
      <c r="E392" s="174" t="s">
        <v>941</v>
      </c>
      <c r="F392" s="187"/>
      <c r="G392" s="187"/>
      <c r="H392" s="187"/>
      <c r="I392" s="187"/>
      <c r="J392" s="187"/>
      <c r="K392" s="187"/>
      <c r="L392" s="230" t="s">
        <v>392</v>
      </c>
      <c r="M392" s="231" t="s">
        <v>393</v>
      </c>
      <c r="N392" s="241"/>
      <c r="O392" s="229">
        <f>254.7</f>
        <v>254.7</v>
      </c>
      <c r="P392" s="229">
        <v>917.6</v>
      </c>
    </row>
    <row r="393" spans="1:16" ht="47.25" hidden="1">
      <c r="A393" s="225" t="s">
        <v>475</v>
      </c>
      <c r="B393" s="226">
        <v>5114</v>
      </c>
      <c r="C393" s="187"/>
      <c r="D393" s="187"/>
      <c r="E393" s="187"/>
      <c r="F393" s="187"/>
      <c r="G393" s="187"/>
      <c r="H393" s="187"/>
      <c r="I393" s="187"/>
      <c r="J393" s="187"/>
      <c r="K393" s="187"/>
      <c r="L393" s="230"/>
      <c r="M393" s="231"/>
      <c r="N393" s="241"/>
      <c r="O393" s="229"/>
      <c r="P393" s="229"/>
    </row>
    <row r="394" spans="1:16" ht="236.25" hidden="1">
      <c r="A394" s="225" t="s">
        <v>476</v>
      </c>
      <c r="B394" s="226">
        <v>5115</v>
      </c>
      <c r="C394" s="187"/>
      <c r="D394" s="187"/>
      <c r="E394" s="187"/>
      <c r="F394" s="187"/>
      <c r="G394" s="187"/>
      <c r="H394" s="187"/>
      <c r="I394" s="187"/>
      <c r="J394" s="187"/>
      <c r="K394" s="187"/>
      <c r="L394" s="230"/>
      <c r="M394" s="231"/>
      <c r="N394" s="241"/>
      <c r="O394" s="229"/>
      <c r="P394" s="229"/>
    </row>
    <row r="395" spans="1:16" ht="204.75" hidden="1">
      <c r="A395" s="225" t="s">
        <v>477</v>
      </c>
      <c r="B395" s="226">
        <v>5116</v>
      </c>
      <c r="C395" s="187"/>
      <c r="D395" s="187"/>
      <c r="E395" s="187"/>
      <c r="F395" s="187"/>
      <c r="G395" s="187"/>
      <c r="H395" s="187"/>
      <c r="I395" s="187"/>
      <c r="J395" s="187"/>
      <c r="K395" s="187"/>
      <c r="L395" s="230"/>
      <c r="M395" s="231"/>
      <c r="N395" s="241"/>
      <c r="O395" s="229"/>
      <c r="P395" s="229"/>
    </row>
    <row r="396" spans="1:16" ht="63" hidden="1">
      <c r="A396" s="225" t="s">
        <v>948</v>
      </c>
      <c r="B396" s="226">
        <v>5117</v>
      </c>
      <c r="C396" s="184" t="s">
        <v>949</v>
      </c>
      <c r="D396" s="174" t="s">
        <v>950</v>
      </c>
      <c r="E396" s="174" t="s">
        <v>951</v>
      </c>
      <c r="F396" s="187"/>
      <c r="G396" s="187"/>
      <c r="H396" s="187"/>
      <c r="I396" s="187"/>
      <c r="J396" s="187"/>
      <c r="K396" s="187"/>
      <c r="L396" s="230"/>
      <c r="M396" s="231"/>
      <c r="N396" s="241"/>
      <c r="O396" s="229">
        <v>10189.1</v>
      </c>
      <c r="P396" s="229">
        <v>4458.3</v>
      </c>
    </row>
    <row r="397" spans="1:16" hidden="1">
      <c r="A397" s="225" t="s">
        <v>9</v>
      </c>
      <c r="B397" s="226">
        <v>5118</v>
      </c>
      <c r="C397" s="187"/>
      <c r="D397" s="187"/>
      <c r="E397" s="187"/>
      <c r="F397" s="187"/>
      <c r="G397" s="187"/>
      <c r="H397" s="187"/>
      <c r="I397" s="187"/>
      <c r="J397" s="187"/>
      <c r="K397" s="187"/>
      <c r="L397" s="230"/>
      <c r="M397" s="231"/>
      <c r="N397" s="241"/>
      <c r="O397" s="229"/>
      <c r="P397" s="229"/>
    </row>
    <row r="398" spans="1:16" ht="141.75" hidden="1">
      <c r="A398" s="232" t="s">
        <v>952</v>
      </c>
      <c r="B398" s="233">
        <v>5200</v>
      </c>
      <c r="C398" s="169" t="s">
        <v>5</v>
      </c>
      <c r="D398" s="170" t="s">
        <v>5</v>
      </c>
      <c r="E398" s="170" t="s">
        <v>5</v>
      </c>
      <c r="F398" s="169" t="s">
        <v>5</v>
      </c>
      <c r="G398" s="170" t="s">
        <v>5</v>
      </c>
      <c r="H398" s="170" t="s">
        <v>5</v>
      </c>
      <c r="I398" s="170"/>
      <c r="J398" s="170"/>
      <c r="K398" s="170"/>
      <c r="L398" s="234" t="s">
        <v>5</v>
      </c>
      <c r="M398" s="235" t="s">
        <v>5</v>
      </c>
      <c r="N398" s="236"/>
      <c r="O398" s="237">
        <f>O399+O413+O416</f>
        <v>0</v>
      </c>
      <c r="P398" s="237">
        <f>P399+P413+P416</f>
        <v>0</v>
      </c>
    </row>
    <row r="399" spans="1:16" ht="78.75" hidden="1">
      <c r="A399" s="232" t="s">
        <v>953</v>
      </c>
      <c r="B399" s="233">
        <v>5201</v>
      </c>
      <c r="C399" s="169" t="s">
        <v>5</v>
      </c>
      <c r="D399" s="170" t="s">
        <v>5</v>
      </c>
      <c r="E399" s="170" t="s">
        <v>5</v>
      </c>
      <c r="F399" s="169" t="s">
        <v>5</v>
      </c>
      <c r="G399" s="170" t="s">
        <v>5</v>
      </c>
      <c r="H399" s="170" t="s">
        <v>5</v>
      </c>
      <c r="I399" s="170"/>
      <c r="J399" s="170"/>
      <c r="K399" s="170"/>
      <c r="L399" s="234" t="s">
        <v>5</v>
      </c>
      <c r="M399" s="235" t="s">
        <v>5</v>
      </c>
      <c r="N399" s="236"/>
      <c r="O399" s="237">
        <f>SUM(O400:O412)</f>
        <v>0</v>
      </c>
      <c r="P399" s="237">
        <f>SUM(P400:P412)</f>
        <v>0</v>
      </c>
    </row>
    <row r="400" spans="1:16" hidden="1">
      <c r="A400" s="225" t="s">
        <v>954</v>
      </c>
      <c r="B400" s="226">
        <v>5202</v>
      </c>
      <c r="C400" s="187"/>
      <c r="D400" s="187"/>
      <c r="E400" s="187"/>
      <c r="F400" s="187"/>
      <c r="G400" s="187"/>
      <c r="H400" s="187"/>
      <c r="I400" s="187"/>
      <c r="J400" s="187"/>
      <c r="K400" s="187"/>
      <c r="L400" s="227"/>
      <c r="M400" s="157"/>
      <c r="N400" s="228"/>
      <c r="O400" s="229"/>
      <c r="P400" s="229"/>
    </row>
    <row r="401" spans="1:16" ht="63" hidden="1">
      <c r="A401" s="225" t="s">
        <v>955</v>
      </c>
      <c r="B401" s="226">
        <v>5203</v>
      </c>
      <c r="C401" s="187"/>
      <c r="D401" s="187"/>
      <c r="E401" s="187"/>
      <c r="F401" s="187"/>
      <c r="G401" s="187"/>
      <c r="H401" s="187"/>
      <c r="I401" s="187"/>
      <c r="J401" s="187"/>
      <c r="K401" s="187"/>
      <c r="L401" s="227"/>
      <c r="M401" s="157"/>
      <c r="N401" s="228"/>
      <c r="O401" s="229"/>
      <c r="P401" s="229"/>
    </row>
    <row r="402" spans="1:16" ht="31.5" hidden="1">
      <c r="A402" s="225" t="s">
        <v>482</v>
      </c>
      <c r="B402" s="226">
        <v>5204</v>
      </c>
      <c r="C402" s="187"/>
      <c r="D402" s="187"/>
      <c r="E402" s="187"/>
      <c r="F402" s="187"/>
      <c r="G402" s="187"/>
      <c r="H402" s="187"/>
      <c r="I402" s="187"/>
      <c r="J402" s="187"/>
      <c r="K402" s="187"/>
      <c r="L402" s="227"/>
      <c r="M402" s="157"/>
      <c r="N402" s="228"/>
      <c r="O402" s="229"/>
      <c r="P402" s="229"/>
    </row>
    <row r="403" spans="1:16" ht="78.75" hidden="1">
      <c r="A403" s="225" t="s">
        <v>956</v>
      </c>
      <c r="B403" s="226">
        <v>5205</v>
      </c>
      <c r="C403" s="187"/>
      <c r="D403" s="187"/>
      <c r="E403" s="187"/>
      <c r="F403" s="187"/>
      <c r="G403" s="187"/>
      <c r="H403" s="187"/>
      <c r="I403" s="187"/>
      <c r="J403" s="187"/>
      <c r="K403" s="187"/>
      <c r="L403" s="227"/>
      <c r="M403" s="157"/>
      <c r="N403" s="228"/>
      <c r="O403" s="229"/>
      <c r="P403" s="229"/>
    </row>
    <row r="404" spans="1:16" ht="78.75" hidden="1">
      <c r="A404" s="225" t="s">
        <v>957</v>
      </c>
      <c r="B404" s="226">
        <v>5206</v>
      </c>
      <c r="C404" s="187"/>
      <c r="D404" s="187"/>
      <c r="E404" s="187"/>
      <c r="F404" s="187"/>
      <c r="G404" s="187"/>
      <c r="H404" s="187"/>
      <c r="I404" s="187"/>
      <c r="J404" s="187"/>
      <c r="K404" s="187"/>
      <c r="L404" s="227"/>
      <c r="M404" s="157"/>
      <c r="N404" s="228"/>
      <c r="O404" s="229"/>
      <c r="P404" s="229"/>
    </row>
    <row r="405" spans="1:16" ht="78.75" hidden="1">
      <c r="A405" s="225" t="s">
        <v>958</v>
      </c>
      <c r="B405" s="226">
        <v>5207</v>
      </c>
      <c r="C405" s="187"/>
      <c r="D405" s="187"/>
      <c r="E405" s="187"/>
      <c r="F405" s="187"/>
      <c r="G405" s="187"/>
      <c r="H405" s="187"/>
      <c r="I405" s="187"/>
      <c r="J405" s="187"/>
      <c r="K405" s="187"/>
      <c r="L405" s="227"/>
      <c r="M405" s="157"/>
      <c r="N405" s="228"/>
      <c r="O405" s="229"/>
      <c r="P405" s="229"/>
    </row>
    <row r="406" spans="1:16" ht="31.5" hidden="1">
      <c r="A406" s="225" t="s">
        <v>745</v>
      </c>
      <c r="B406" s="226">
        <v>5208</v>
      </c>
      <c r="C406" s="187"/>
      <c r="D406" s="187"/>
      <c r="E406" s="187"/>
      <c r="F406" s="187"/>
      <c r="G406" s="187"/>
      <c r="H406" s="187"/>
      <c r="I406" s="187"/>
      <c r="J406" s="187"/>
      <c r="K406" s="187"/>
      <c r="L406" s="227"/>
      <c r="M406" s="157"/>
      <c r="N406" s="228"/>
      <c r="O406" s="229"/>
      <c r="P406" s="229"/>
    </row>
    <row r="407" spans="1:16" hidden="1">
      <c r="A407" s="225" t="s">
        <v>486</v>
      </c>
      <c r="B407" s="226">
        <v>5209</v>
      </c>
      <c r="C407" s="187"/>
      <c r="D407" s="187"/>
      <c r="E407" s="187"/>
      <c r="F407" s="187"/>
      <c r="G407" s="187"/>
      <c r="H407" s="187"/>
      <c r="I407" s="187"/>
      <c r="J407" s="187"/>
      <c r="K407" s="187"/>
      <c r="L407" s="227"/>
      <c r="M407" s="157"/>
      <c r="N407" s="228"/>
      <c r="O407" s="229"/>
      <c r="P407" s="229"/>
    </row>
    <row r="408" spans="1:16" ht="94.5" hidden="1">
      <c r="A408" s="225" t="s">
        <v>493</v>
      </c>
      <c r="B408" s="226">
        <v>5210</v>
      </c>
      <c r="C408" s="187"/>
      <c r="D408" s="187"/>
      <c r="E408" s="187"/>
      <c r="F408" s="187"/>
      <c r="G408" s="187"/>
      <c r="H408" s="187"/>
      <c r="I408" s="187"/>
      <c r="J408" s="187"/>
      <c r="K408" s="187"/>
      <c r="L408" s="227"/>
      <c r="M408" s="157"/>
      <c r="N408" s="228"/>
      <c r="O408" s="229"/>
      <c r="P408" s="229"/>
    </row>
    <row r="409" spans="1:16" ht="126" hidden="1">
      <c r="A409" s="225" t="s">
        <v>494</v>
      </c>
      <c r="B409" s="226">
        <v>5211</v>
      </c>
      <c r="C409" s="187"/>
      <c r="D409" s="187"/>
      <c r="E409" s="187"/>
      <c r="F409" s="187"/>
      <c r="G409" s="187"/>
      <c r="H409" s="187"/>
      <c r="I409" s="187"/>
      <c r="J409" s="187"/>
      <c r="K409" s="187"/>
      <c r="L409" s="227"/>
      <c r="M409" s="157"/>
      <c r="N409" s="228"/>
      <c r="O409" s="229"/>
      <c r="P409" s="229"/>
    </row>
    <row r="410" spans="1:16" ht="78.75" hidden="1">
      <c r="A410" s="225" t="s">
        <v>497</v>
      </c>
      <c r="B410" s="226">
        <v>5212</v>
      </c>
      <c r="C410" s="187"/>
      <c r="D410" s="187"/>
      <c r="E410" s="187"/>
      <c r="F410" s="187"/>
      <c r="G410" s="187"/>
      <c r="H410" s="187"/>
      <c r="I410" s="187"/>
      <c r="J410" s="187"/>
      <c r="K410" s="187"/>
      <c r="L410" s="227"/>
      <c r="M410" s="157"/>
      <c r="N410" s="228"/>
      <c r="O410" s="229"/>
      <c r="P410" s="229"/>
    </row>
    <row r="411" spans="1:16" ht="94.5" hidden="1">
      <c r="A411" s="225" t="s">
        <v>746</v>
      </c>
      <c r="B411" s="226">
        <v>5213</v>
      </c>
      <c r="C411" s="187"/>
      <c r="D411" s="187"/>
      <c r="E411" s="187"/>
      <c r="F411" s="187"/>
      <c r="G411" s="187"/>
      <c r="H411" s="187"/>
      <c r="I411" s="187"/>
      <c r="J411" s="187"/>
      <c r="K411" s="187"/>
      <c r="L411" s="227"/>
      <c r="M411" s="157"/>
      <c r="N411" s="228"/>
      <c r="O411" s="229"/>
      <c r="P411" s="229"/>
    </row>
    <row r="412" spans="1:16" ht="63" hidden="1">
      <c r="A412" s="225" t="s">
        <v>959</v>
      </c>
      <c r="B412" s="226">
        <v>5214</v>
      </c>
      <c r="C412" s="187"/>
      <c r="D412" s="187"/>
      <c r="E412" s="187"/>
      <c r="F412" s="187"/>
      <c r="G412" s="187"/>
      <c r="H412" s="187"/>
      <c r="I412" s="187"/>
      <c r="J412" s="187"/>
      <c r="K412" s="187"/>
      <c r="L412" s="227"/>
      <c r="M412" s="157"/>
      <c r="N412" s="228"/>
      <c r="O412" s="229"/>
      <c r="P412" s="229"/>
    </row>
    <row r="413" spans="1:16" ht="141.75" hidden="1">
      <c r="A413" s="232" t="s">
        <v>960</v>
      </c>
      <c r="B413" s="233">
        <v>5300</v>
      </c>
      <c r="C413" s="169" t="s">
        <v>5</v>
      </c>
      <c r="D413" s="170" t="s">
        <v>5</v>
      </c>
      <c r="E413" s="170" t="s">
        <v>5</v>
      </c>
      <c r="F413" s="169" t="s">
        <v>5</v>
      </c>
      <c r="G413" s="170" t="s">
        <v>5</v>
      </c>
      <c r="H413" s="170" t="s">
        <v>5</v>
      </c>
      <c r="I413" s="170"/>
      <c r="J413" s="170"/>
      <c r="K413" s="170"/>
      <c r="L413" s="234" t="s">
        <v>5</v>
      </c>
      <c r="M413" s="235" t="s">
        <v>5</v>
      </c>
      <c r="N413" s="236"/>
      <c r="O413" s="237">
        <f>SUM(O414:O415)</f>
        <v>0</v>
      </c>
      <c r="P413" s="237">
        <f>SUM(P414:P415)</f>
        <v>0</v>
      </c>
    </row>
    <row r="414" spans="1:16" hidden="1">
      <c r="A414" s="225" t="s">
        <v>9</v>
      </c>
      <c r="B414" s="226">
        <v>5301</v>
      </c>
      <c r="C414" s="184"/>
      <c r="D414" s="191"/>
      <c r="E414" s="191"/>
      <c r="F414" s="184"/>
      <c r="G414" s="191"/>
      <c r="H414" s="191"/>
      <c r="I414" s="191"/>
      <c r="J414" s="191"/>
      <c r="K414" s="191"/>
      <c r="L414" s="230"/>
      <c r="M414" s="231"/>
      <c r="N414" s="228"/>
      <c r="O414" s="229"/>
      <c r="P414" s="229"/>
    </row>
    <row r="415" spans="1:16" hidden="1">
      <c r="A415" s="225" t="s">
        <v>9</v>
      </c>
      <c r="B415" s="226">
        <v>5302</v>
      </c>
      <c r="C415" s="184"/>
      <c r="D415" s="191"/>
      <c r="E415" s="191"/>
      <c r="F415" s="184"/>
      <c r="G415" s="191"/>
      <c r="H415" s="191"/>
      <c r="I415" s="191"/>
      <c r="J415" s="191"/>
      <c r="K415" s="191"/>
      <c r="L415" s="230"/>
      <c r="M415" s="231"/>
      <c r="N415" s="228"/>
      <c r="O415" s="229"/>
      <c r="P415" s="229"/>
    </row>
    <row r="416" spans="1:16" ht="126" hidden="1">
      <c r="A416" s="232" t="s">
        <v>961</v>
      </c>
      <c r="B416" s="233">
        <v>5400</v>
      </c>
      <c r="C416" s="169" t="s">
        <v>5</v>
      </c>
      <c r="D416" s="170" t="s">
        <v>5</v>
      </c>
      <c r="E416" s="170" t="s">
        <v>5</v>
      </c>
      <c r="F416" s="169" t="s">
        <v>5</v>
      </c>
      <c r="G416" s="170" t="s">
        <v>5</v>
      </c>
      <c r="H416" s="170" t="s">
        <v>5</v>
      </c>
      <c r="I416" s="170"/>
      <c r="J416" s="170"/>
      <c r="K416" s="170"/>
      <c r="L416" s="234" t="s">
        <v>5</v>
      </c>
      <c r="M416" s="235" t="s">
        <v>5</v>
      </c>
      <c r="N416" s="236"/>
      <c r="O416" s="237">
        <f>SUM(O417:O418)</f>
        <v>0</v>
      </c>
      <c r="P416" s="237">
        <f>SUM(P417:P418)</f>
        <v>0</v>
      </c>
    </row>
    <row r="417" spans="1:16" hidden="1">
      <c r="A417" s="225" t="s">
        <v>9</v>
      </c>
      <c r="B417" s="226">
        <v>5401</v>
      </c>
      <c r="C417" s="184"/>
      <c r="D417" s="191"/>
      <c r="E417" s="191"/>
      <c r="F417" s="184"/>
      <c r="G417" s="191"/>
      <c r="H417" s="191"/>
      <c r="I417" s="191"/>
      <c r="J417" s="191"/>
      <c r="K417" s="191"/>
      <c r="L417" s="230"/>
      <c r="M417" s="231"/>
      <c r="N417" s="228"/>
      <c r="O417" s="229"/>
      <c r="P417" s="229"/>
    </row>
    <row r="418" spans="1:16" hidden="1">
      <c r="A418" s="225" t="s">
        <v>9</v>
      </c>
      <c r="B418" s="226">
        <v>5402</v>
      </c>
      <c r="C418" s="184"/>
      <c r="D418" s="191"/>
      <c r="E418" s="191"/>
      <c r="F418" s="184"/>
      <c r="G418" s="191"/>
      <c r="H418" s="191"/>
      <c r="I418" s="191"/>
      <c r="J418" s="191"/>
      <c r="K418" s="191"/>
      <c r="L418" s="230"/>
      <c r="M418" s="231"/>
      <c r="N418" s="228"/>
      <c r="O418" s="229"/>
      <c r="P418" s="229"/>
    </row>
    <row r="419" spans="1:16" ht="173.25" hidden="1">
      <c r="A419" s="232" t="s">
        <v>962</v>
      </c>
      <c r="B419" s="233">
        <v>5500</v>
      </c>
      <c r="C419" s="169" t="s">
        <v>5</v>
      </c>
      <c r="D419" s="170" t="s">
        <v>5</v>
      </c>
      <c r="E419" s="170" t="s">
        <v>5</v>
      </c>
      <c r="F419" s="169" t="s">
        <v>5</v>
      </c>
      <c r="G419" s="170" t="s">
        <v>5</v>
      </c>
      <c r="H419" s="170" t="s">
        <v>5</v>
      </c>
      <c r="I419" s="170"/>
      <c r="J419" s="170"/>
      <c r="K419" s="170"/>
      <c r="L419" s="234" t="s">
        <v>5</v>
      </c>
      <c r="M419" s="235" t="s">
        <v>5</v>
      </c>
      <c r="N419" s="236"/>
      <c r="O419" s="237">
        <f>O420+O458</f>
        <v>7630.4</v>
      </c>
      <c r="P419" s="237">
        <f>P420+P458</f>
        <v>6832</v>
      </c>
    </row>
    <row r="420" spans="1:16" ht="63" hidden="1">
      <c r="A420" s="232" t="s">
        <v>963</v>
      </c>
      <c r="B420" s="233">
        <v>5501</v>
      </c>
      <c r="C420" s="169" t="s">
        <v>5</v>
      </c>
      <c r="D420" s="170" t="s">
        <v>5</v>
      </c>
      <c r="E420" s="170" t="s">
        <v>5</v>
      </c>
      <c r="F420" s="169" t="s">
        <v>5</v>
      </c>
      <c r="G420" s="170" t="s">
        <v>5</v>
      </c>
      <c r="H420" s="170" t="s">
        <v>5</v>
      </c>
      <c r="I420" s="170"/>
      <c r="J420" s="170"/>
      <c r="K420" s="170"/>
      <c r="L420" s="234" t="s">
        <v>5</v>
      </c>
      <c r="M420" s="235" t="s">
        <v>5</v>
      </c>
      <c r="N420" s="236"/>
      <c r="O420" s="237">
        <f>SUM(O421:O457)</f>
        <v>7630.4</v>
      </c>
      <c r="P420" s="237">
        <f>SUM(P421:P457)</f>
        <v>6832</v>
      </c>
    </row>
    <row r="421" spans="1:16" ht="78.75" hidden="1">
      <c r="A421" s="225" t="s">
        <v>499</v>
      </c>
      <c r="B421" s="226">
        <v>5502</v>
      </c>
      <c r="C421" s="184"/>
      <c r="D421" s="191"/>
      <c r="E421" s="191"/>
      <c r="F421" s="184"/>
      <c r="G421" s="191"/>
      <c r="H421" s="191"/>
      <c r="I421" s="191"/>
      <c r="J421" s="191"/>
      <c r="K421" s="191"/>
      <c r="L421" s="230"/>
      <c r="M421" s="231"/>
      <c r="N421" s="228"/>
      <c r="O421" s="229"/>
      <c r="P421" s="229"/>
    </row>
    <row r="422" spans="1:16" ht="78.75" hidden="1">
      <c r="A422" s="225" t="s">
        <v>503</v>
      </c>
      <c r="B422" s="226">
        <v>5503</v>
      </c>
      <c r="C422" s="184"/>
      <c r="D422" s="191"/>
      <c r="E422" s="191"/>
      <c r="F422" s="184"/>
      <c r="G422" s="191"/>
      <c r="H422" s="191"/>
      <c r="I422" s="191"/>
      <c r="J422" s="191"/>
      <c r="K422" s="191"/>
      <c r="L422" s="230"/>
      <c r="M422" s="231"/>
      <c r="N422" s="228"/>
      <c r="O422" s="229"/>
      <c r="P422" s="229"/>
    </row>
    <row r="423" spans="1:16" ht="94.5" hidden="1">
      <c r="A423" s="225" t="s">
        <v>507</v>
      </c>
      <c r="B423" s="226">
        <v>5504</v>
      </c>
      <c r="C423" s="184"/>
      <c r="D423" s="191"/>
      <c r="E423" s="191"/>
      <c r="F423" s="184"/>
      <c r="G423" s="191"/>
      <c r="H423" s="191"/>
      <c r="I423" s="191"/>
      <c r="J423" s="191"/>
      <c r="K423" s="191"/>
      <c r="L423" s="230"/>
      <c r="M423" s="231"/>
      <c r="N423" s="228"/>
      <c r="O423" s="229"/>
      <c r="P423" s="229"/>
    </row>
    <row r="424" spans="1:16" ht="78.75" hidden="1">
      <c r="A424" s="225" t="s">
        <v>512</v>
      </c>
      <c r="B424" s="226">
        <v>5505</v>
      </c>
      <c r="C424" s="184"/>
      <c r="D424" s="191"/>
      <c r="E424" s="191"/>
      <c r="F424" s="184"/>
      <c r="G424" s="191"/>
      <c r="H424" s="191"/>
      <c r="I424" s="191"/>
      <c r="J424" s="191"/>
      <c r="K424" s="191"/>
      <c r="L424" s="230"/>
      <c r="M424" s="231"/>
      <c r="N424" s="228"/>
      <c r="O424" s="229">
        <f>2.7</f>
        <v>2.7</v>
      </c>
      <c r="P424" s="229">
        <f>2.5</f>
        <v>2.5</v>
      </c>
    </row>
    <row r="425" spans="1:16" ht="47.25" hidden="1">
      <c r="A425" s="225" t="s">
        <v>513</v>
      </c>
      <c r="B425" s="226">
        <v>5506</v>
      </c>
      <c r="C425" s="184"/>
      <c r="D425" s="191"/>
      <c r="E425" s="191"/>
      <c r="F425" s="184"/>
      <c r="G425" s="191"/>
      <c r="H425" s="191"/>
      <c r="I425" s="191"/>
      <c r="J425" s="191"/>
      <c r="K425" s="191"/>
      <c r="L425" s="230"/>
      <c r="M425" s="231"/>
      <c r="N425" s="228"/>
      <c r="O425" s="229"/>
      <c r="P425" s="229"/>
    </row>
    <row r="426" spans="1:16" ht="31.5" hidden="1">
      <c r="A426" s="225" t="s">
        <v>514</v>
      </c>
      <c r="B426" s="226">
        <v>5507</v>
      </c>
      <c r="C426" s="184"/>
      <c r="D426" s="191"/>
      <c r="E426" s="191"/>
      <c r="F426" s="184"/>
      <c r="G426" s="191"/>
      <c r="H426" s="191"/>
      <c r="I426" s="191"/>
      <c r="J426" s="191"/>
      <c r="K426" s="191"/>
      <c r="L426" s="230"/>
      <c r="M426" s="231"/>
      <c r="N426" s="228"/>
      <c r="O426" s="229"/>
      <c r="P426" s="229"/>
    </row>
    <row r="427" spans="1:16" ht="47.25" hidden="1">
      <c r="A427" s="225" t="s">
        <v>517</v>
      </c>
      <c r="B427" s="226">
        <v>5508</v>
      </c>
      <c r="C427" s="184"/>
      <c r="D427" s="191"/>
      <c r="E427" s="191"/>
      <c r="F427" s="184"/>
      <c r="G427" s="191"/>
      <c r="H427" s="191"/>
      <c r="I427" s="191"/>
      <c r="J427" s="191"/>
      <c r="K427" s="191"/>
      <c r="L427" s="230"/>
      <c r="M427" s="231"/>
      <c r="N427" s="228"/>
      <c r="O427" s="229">
        <f>5171.4</f>
        <v>5171.3999999999996</v>
      </c>
      <c r="P427" s="229">
        <f>4120.2</f>
        <v>4120.2</v>
      </c>
    </row>
    <row r="428" spans="1:16" ht="47.25" hidden="1">
      <c r="A428" s="225" t="s">
        <v>518</v>
      </c>
      <c r="B428" s="226">
        <v>5509</v>
      </c>
      <c r="C428" s="184"/>
      <c r="D428" s="191"/>
      <c r="E428" s="191"/>
      <c r="F428" s="184"/>
      <c r="G428" s="191"/>
      <c r="H428" s="191"/>
      <c r="I428" s="191"/>
      <c r="J428" s="191"/>
      <c r="K428" s="191"/>
      <c r="L428" s="230"/>
      <c r="M428" s="231"/>
      <c r="N428" s="228"/>
      <c r="O428" s="229"/>
      <c r="P428" s="229"/>
    </row>
    <row r="429" spans="1:16" ht="31.5" hidden="1">
      <c r="A429" s="225" t="s">
        <v>519</v>
      </c>
      <c r="B429" s="226">
        <v>5510</v>
      </c>
      <c r="C429" s="184"/>
      <c r="D429" s="191"/>
      <c r="E429" s="191"/>
      <c r="F429" s="184"/>
      <c r="G429" s="191"/>
      <c r="H429" s="191"/>
      <c r="I429" s="191"/>
      <c r="J429" s="191"/>
      <c r="K429" s="191"/>
      <c r="L429" s="230"/>
      <c r="M429" s="231"/>
      <c r="N429" s="228"/>
      <c r="O429" s="229">
        <f>84.1</f>
        <v>84.1</v>
      </c>
      <c r="P429" s="229">
        <f>51.2</f>
        <v>51.2</v>
      </c>
    </row>
    <row r="430" spans="1:16" ht="63" hidden="1">
      <c r="A430" s="225" t="s">
        <v>522</v>
      </c>
      <c r="B430" s="226">
        <v>5511</v>
      </c>
      <c r="C430" s="184"/>
      <c r="D430" s="191"/>
      <c r="E430" s="191"/>
      <c r="F430" s="184"/>
      <c r="G430" s="191"/>
      <c r="H430" s="191"/>
      <c r="I430" s="191"/>
      <c r="J430" s="191"/>
      <c r="K430" s="191"/>
      <c r="L430" s="230"/>
      <c r="M430" s="231"/>
      <c r="N430" s="228"/>
      <c r="O430" s="229"/>
      <c r="P430" s="229"/>
    </row>
    <row r="431" spans="1:16" ht="31.5" hidden="1">
      <c r="A431" s="225" t="s">
        <v>527</v>
      </c>
      <c r="B431" s="226">
        <v>5512</v>
      </c>
      <c r="C431" s="184"/>
      <c r="D431" s="191"/>
      <c r="E431" s="191"/>
      <c r="F431" s="184"/>
      <c r="G431" s="191"/>
      <c r="H431" s="191"/>
      <c r="I431" s="191"/>
      <c r="J431" s="191"/>
      <c r="K431" s="191"/>
      <c r="L431" s="230"/>
      <c r="M431" s="231"/>
      <c r="N431" s="228"/>
      <c r="O431" s="229"/>
      <c r="P431" s="229"/>
    </row>
    <row r="432" spans="1:16" ht="94.5" hidden="1">
      <c r="A432" s="225" t="s">
        <v>528</v>
      </c>
      <c r="B432" s="226">
        <v>5513</v>
      </c>
      <c r="C432" s="184"/>
      <c r="D432" s="191"/>
      <c r="E432" s="191"/>
      <c r="F432" s="184"/>
      <c r="G432" s="191"/>
      <c r="H432" s="191"/>
      <c r="I432" s="191"/>
      <c r="J432" s="191"/>
      <c r="K432" s="191"/>
      <c r="L432" s="230"/>
      <c r="M432" s="231"/>
      <c r="N432" s="228"/>
      <c r="O432" s="229"/>
      <c r="P432" s="229"/>
    </row>
    <row r="433" spans="1:16" ht="63" hidden="1">
      <c r="A433" s="225" t="s">
        <v>529</v>
      </c>
      <c r="B433" s="226">
        <v>5514</v>
      </c>
      <c r="C433" s="184"/>
      <c r="D433" s="191"/>
      <c r="E433" s="191"/>
      <c r="F433" s="184"/>
      <c r="G433" s="191"/>
      <c r="H433" s="191"/>
      <c r="I433" s="191"/>
      <c r="J433" s="191"/>
      <c r="K433" s="191"/>
      <c r="L433" s="230"/>
      <c r="M433" s="231"/>
      <c r="N433" s="228"/>
      <c r="O433" s="229"/>
      <c r="P433" s="229"/>
    </row>
    <row r="434" spans="1:16" ht="47.25" hidden="1">
      <c r="A434" s="225" t="s">
        <v>532</v>
      </c>
      <c r="B434" s="226">
        <v>5515</v>
      </c>
      <c r="C434" s="184"/>
      <c r="D434" s="191"/>
      <c r="E434" s="191"/>
      <c r="F434" s="184"/>
      <c r="G434" s="191"/>
      <c r="H434" s="191"/>
      <c r="I434" s="191"/>
      <c r="J434" s="191"/>
      <c r="K434" s="191"/>
      <c r="L434" s="230"/>
      <c r="M434" s="231"/>
      <c r="N434" s="228"/>
      <c r="O434" s="229"/>
      <c r="P434" s="229"/>
    </row>
    <row r="435" spans="1:16" ht="126" hidden="1">
      <c r="A435" s="225" t="s">
        <v>535</v>
      </c>
      <c r="B435" s="226">
        <v>5516</v>
      </c>
      <c r="C435" s="184"/>
      <c r="D435" s="191"/>
      <c r="E435" s="191"/>
      <c r="F435" s="184"/>
      <c r="G435" s="191"/>
      <c r="H435" s="191"/>
      <c r="I435" s="191"/>
      <c r="J435" s="191"/>
      <c r="K435" s="191"/>
      <c r="L435" s="230"/>
      <c r="M435" s="231"/>
      <c r="N435" s="228"/>
      <c r="O435" s="229"/>
      <c r="P435" s="229"/>
    </row>
    <row r="436" spans="1:16" ht="47.25" hidden="1">
      <c r="A436" s="225" t="s">
        <v>539</v>
      </c>
      <c r="B436" s="226">
        <v>5517</v>
      </c>
      <c r="C436" s="184"/>
      <c r="D436" s="191"/>
      <c r="E436" s="191"/>
      <c r="F436" s="184"/>
      <c r="G436" s="191"/>
      <c r="H436" s="191"/>
      <c r="I436" s="191"/>
      <c r="J436" s="191"/>
      <c r="K436" s="191"/>
      <c r="L436" s="230"/>
      <c r="M436" s="231"/>
      <c r="N436" s="228"/>
      <c r="O436" s="229"/>
      <c r="P436" s="229"/>
    </row>
    <row r="437" spans="1:16" ht="78.75" hidden="1">
      <c r="A437" s="225" t="s">
        <v>550</v>
      </c>
      <c r="B437" s="226">
        <v>5518</v>
      </c>
      <c r="C437" s="184"/>
      <c r="D437" s="191"/>
      <c r="E437" s="191"/>
      <c r="F437" s="184"/>
      <c r="G437" s="191"/>
      <c r="H437" s="191"/>
      <c r="I437" s="191"/>
      <c r="J437" s="191"/>
      <c r="K437" s="191"/>
      <c r="L437" s="230"/>
      <c r="M437" s="231"/>
      <c r="N437" s="228"/>
      <c r="O437" s="229"/>
      <c r="P437" s="229"/>
    </row>
    <row r="438" spans="1:16" ht="47.25" hidden="1">
      <c r="A438" s="225" t="s">
        <v>559</v>
      </c>
      <c r="B438" s="226">
        <v>5519</v>
      </c>
      <c r="C438" s="184"/>
      <c r="D438" s="191"/>
      <c r="E438" s="191"/>
      <c r="F438" s="184"/>
      <c r="G438" s="191"/>
      <c r="H438" s="191"/>
      <c r="I438" s="191"/>
      <c r="J438" s="191"/>
      <c r="K438" s="191"/>
      <c r="L438" s="230"/>
      <c r="M438" s="231"/>
      <c r="N438" s="228"/>
      <c r="O438" s="229"/>
      <c r="P438" s="229"/>
    </row>
    <row r="439" spans="1:16" ht="110.25" hidden="1">
      <c r="A439" s="225" t="s">
        <v>566</v>
      </c>
      <c r="B439" s="226">
        <v>5520</v>
      </c>
      <c r="C439" s="184"/>
      <c r="D439" s="191"/>
      <c r="E439" s="191"/>
      <c r="F439" s="184"/>
      <c r="G439" s="191"/>
      <c r="H439" s="191"/>
      <c r="I439" s="191"/>
      <c r="J439" s="191"/>
      <c r="K439" s="191"/>
      <c r="L439" s="230"/>
      <c r="M439" s="231"/>
      <c r="N439" s="228"/>
      <c r="O439" s="229"/>
      <c r="P439" s="229"/>
    </row>
    <row r="440" spans="1:16" ht="220.5" hidden="1">
      <c r="A440" s="225" t="s">
        <v>574</v>
      </c>
      <c r="B440" s="226">
        <v>5521</v>
      </c>
      <c r="C440" s="184"/>
      <c r="D440" s="191"/>
      <c r="E440" s="191"/>
      <c r="F440" s="184"/>
      <c r="G440" s="191"/>
      <c r="H440" s="191"/>
      <c r="I440" s="191"/>
      <c r="J440" s="191"/>
      <c r="K440" s="191"/>
      <c r="L440" s="230"/>
      <c r="M440" s="231"/>
      <c r="N440" s="228"/>
      <c r="O440" s="229"/>
      <c r="P440" s="229"/>
    </row>
    <row r="441" spans="1:16" ht="63" hidden="1">
      <c r="A441" s="225" t="s">
        <v>576</v>
      </c>
      <c r="B441" s="226">
        <v>5522</v>
      </c>
      <c r="C441" s="184"/>
      <c r="D441" s="191"/>
      <c r="E441" s="191"/>
      <c r="F441" s="184"/>
      <c r="G441" s="191"/>
      <c r="H441" s="191"/>
      <c r="I441" s="191"/>
      <c r="J441" s="191"/>
      <c r="K441" s="191"/>
      <c r="L441" s="230"/>
      <c r="M441" s="231"/>
      <c r="N441" s="228"/>
      <c r="O441" s="229"/>
      <c r="P441" s="229"/>
    </row>
    <row r="442" spans="1:16" ht="47.25" hidden="1">
      <c r="A442" s="225" t="s">
        <v>559</v>
      </c>
      <c r="B442" s="226">
        <v>5523</v>
      </c>
      <c r="C442" s="184"/>
      <c r="D442" s="191"/>
      <c r="E442" s="191"/>
      <c r="F442" s="184"/>
      <c r="G442" s="191"/>
      <c r="H442" s="191"/>
      <c r="I442" s="191"/>
      <c r="J442" s="191"/>
      <c r="K442" s="191"/>
      <c r="L442" s="230"/>
      <c r="M442" s="231"/>
      <c r="N442" s="228"/>
      <c r="O442" s="229"/>
      <c r="P442" s="229"/>
    </row>
    <row r="443" spans="1:16" ht="31.5" hidden="1">
      <c r="A443" s="225" t="s">
        <v>583</v>
      </c>
      <c r="B443" s="226">
        <v>5524</v>
      </c>
      <c r="C443" s="184"/>
      <c r="D443" s="191"/>
      <c r="E443" s="191"/>
      <c r="F443" s="184"/>
      <c r="G443" s="191"/>
      <c r="H443" s="191"/>
      <c r="I443" s="191"/>
      <c r="J443" s="191"/>
      <c r="K443" s="191"/>
      <c r="L443" s="230"/>
      <c r="M443" s="231"/>
      <c r="N443" s="228"/>
      <c r="O443" s="229"/>
      <c r="P443" s="229"/>
    </row>
    <row r="444" spans="1:16" ht="78.75" hidden="1">
      <c r="A444" s="225" t="s">
        <v>752</v>
      </c>
      <c r="B444" s="226">
        <v>5525</v>
      </c>
      <c r="C444" s="184"/>
      <c r="D444" s="191"/>
      <c r="E444" s="191"/>
      <c r="F444" s="184"/>
      <c r="G444" s="191"/>
      <c r="H444" s="191"/>
      <c r="I444" s="191"/>
      <c r="J444" s="191"/>
      <c r="K444" s="191"/>
      <c r="L444" s="230"/>
      <c r="M444" s="231"/>
      <c r="N444" s="228"/>
      <c r="O444" s="229"/>
      <c r="P444" s="229"/>
    </row>
    <row r="445" spans="1:16" ht="47.25" hidden="1">
      <c r="A445" s="225" t="s">
        <v>559</v>
      </c>
      <c r="B445" s="226">
        <v>5526</v>
      </c>
      <c r="C445" s="184"/>
      <c r="D445" s="191"/>
      <c r="E445" s="191"/>
      <c r="F445" s="184"/>
      <c r="G445" s="191"/>
      <c r="H445" s="191"/>
      <c r="I445" s="191"/>
      <c r="J445" s="191"/>
      <c r="K445" s="191"/>
      <c r="L445" s="230"/>
      <c r="M445" s="231"/>
      <c r="N445" s="228"/>
      <c r="O445" s="229"/>
      <c r="P445" s="229"/>
    </row>
    <row r="446" spans="1:16" ht="94.5" hidden="1">
      <c r="A446" s="225" t="s">
        <v>588</v>
      </c>
      <c r="B446" s="226">
        <v>5527</v>
      </c>
      <c r="C446" s="184"/>
      <c r="D446" s="191"/>
      <c r="E446" s="191"/>
      <c r="F446" s="184"/>
      <c r="G446" s="191"/>
      <c r="H446" s="191"/>
      <c r="I446" s="191"/>
      <c r="J446" s="191"/>
      <c r="K446" s="191"/>
      <c r="L446" s="230"/>
      <c r="M446" s="231"/>
      <c r="N446" s="228"/>
      <c r="O446" s="229"/>
      <c r="P446" s="229"/>
    </row>
    <row r="447" spans="1:16" ht="126" hidden="1">
      <c r="A447" s="225" t="s">
        <v>36</v>
      </c>
      <c r="B447" s="226">
        <v>5528</v>
      </c>
      <c r="C447" s="184"/>
      <c r="D447" s="191"/>
      <c r="E447" s="191"/>
      <c r="F447" s="184"/>
      <c r="G447" s="191"/>
      <c r="H447" s="191"/>
      <c r="I447" s="191"/>
      <c r="J447" s="191"/>
      <c r="K447" s="191"/>
      <c r="L447" s="230"/>
      <c r="M447" s="231"/>
      <c r="N447" s="228"/>
      <c r="O447" s="229"/>
      <c r="P447" s="229"/>
    </row>
    <row r="448" spans="1:16" ht="126" hidden="1">
      <c r="A448" s="225" t="s">
        <v>597</v>
      </c>
      <c r="B448" s="226">
        <v>5529</v>
      </c>
      <c r="C448" s="184"/>
      <c r="D448" s="191"/>
      <c r="E448" s="191"/>
      <c r="F448" s="184"/>
      <c r="G448" s="191"/>
      <c r="H448" s="191"/>
      <c r="I448" s="191"/>
      <c r="J448" s="191"/>
      <c r="K448" s="191"/>
      <c r="L448" s="230"/>
      <c r="M448" s="231"/>
      <c r="N448" s="228"/>
      <c r="O448" s="229">
        <f>2372.2</f>
        <v>2372.1999999999998</v>
      </c>
      <c r="P448" s="229">
        <f>2658.1</f>
        <v>2658.1</v>
      </c>
    </row>
    <row r="449" spans="1:16" ht="78.75" hidden="1">
      <c r="A449" s="225" t="s">
        <v>598</v>
      </c>
      <c r="B449" s="226">
        <v>5530</v>
      </c>
      <c r="C449" s="184"/>
      <c r="D449" s="191"/>
      <c r="E449" s="191"/>
      <c r="F449" s="184"/>
      <c r="G449" s="191"/>
      <c r="H449" s="191"/>
      <c r="I449" s="191"/>
      <c r="J449" s="191"/>
      <c r="K449" s="191"/>
      <c r="L449" s="230"/>
      <c r="M449" s="231"/>
      <c r="N449" s="228"/>
      <c r="O449" s="229"/>
      <c r="P449" s="229"/>
    </row>
    <row r="450" spans="1:16" ht="126" hidden="1">
      <c r="A450" s="225" t="s">
        <v>599</v>
      </c>
      <c r="B450" s="226">
        <v>5531</v>
      </c>
      <c r="C450" s="184"/>
      <c r="D450" s="191"/>
      <c r="E450" s="191"/>
      <c r="F450" s="184"/>
      <c r="G450" s="191"/>
      <c r="H450" s="191"/>
      <c r="I450" s="191"/>
      <c r="J450" s="191"/>
      <c r="K450" s="191"/>
      <c r="L450" s="230"/>
      <c r="M450" s="231"/>
      <c r="N450" s="228"/>
      <c r="O450" s="229"/>
      <c r="P450" s="229"/>
    </row>
    <row r="451" spans="1:16" ht="94.5" hidden="1">
      <c r="A451" s="225" t="s">
        <v>603</v>
      </c>
      <c r="B451" s="226">
        <v>5532</v>
      </c>
      <c r="C451" s="184"/>
      <c r="D451" s="191"/>
      <c r="E451" s="191"/>
      <c r="F451" s="184"/>
      <c r="G451" s="191"/>
      <c r="H451" s="191"/>
      <c r="I451" s="191"/>
      <c r="J451" s="191"/>
      <c r="K451" s="191"/>
      <c r="L451" s="230"/>
      <c r="M451" s="231"/>
      <c r="N451" s="228"/>
      <c r="O451" s="229"/>
      <c r="P451" s="229"/>
    </row>
    <row r="452" spans="1:16" ht="47.25" hidden="1">
      <c r="A452" s="225" t="s">
        <v>606</v>
      </c>
      <c r="B452" s="226">
        <v>5533</v>
      </c>
      <c r="C452" s="184"/>
      <c r="D452" s="191"/>
      <c r="E452" s="191"/>
      <c r="F452" s="184"/>
      <c r="G452" s="191"/>
      <c r="H452" s="191"/>
      <c r="I452" s="191"/>
      <c r="J452" s="191"/>
      <c r="K452" s="191"/>
      <c r="L452" s="230"/>
      <c r="M452" s="231"/>
      <c r="N452" s="228"/>
      <c r="O452" s="229"/>
      <c r="P452" s="229"/>
    </row>
    <row r="453" spans="1:16" ht="31.5" hidden="1">
      <c r="A453" s="225" t="s">
        <v>614</v>
      </c>
      <c r="B453" s="226">
        <v>5534</v>
      </c>
      <c r="C453" s="184"/>
      <c r="D453" s="191"/>
      <c r="E453" s="191"/>
      <c r="F453" s="184"/>
      <c r="G453" s="191"/>
      <c r="H453" s="191"/>
      <c r="I453" s="191"/>
      <c r="J453" s="191"/>
      <c r="K453" s="191"/>
      <c r="L453" s="230"/>
      <c r="M453" s="231"/>
      <c r="N453" s="228"/>
      <c r="O453" s="229"/>
      <c r="P453" s="229"/>
    </row>
    <row r="454" spans="1:16" ht="94.5" hidden="1">
      <c r="A454" s="225" t="s">
        <v>616</v>
      </c>
      <c r="B454" s="226">
        <v>5535</v>
      </c>
      <c r="C454" s="184"/>
      <c r="D454" s="191"/>
      <c r="E454" s="191"/>
      <c r="F454" s="184"/>
      <c r="G454" s="191"/>
      <c r="H454" s="191"/>
      <c r="I454" s="191"/>
      <c r="J454" s="191"/>
      <c r="K454" s="191"/>
      <c r="L454" s="230"/>
      <c r="M454" s="231"/>
      <c r="N454" s="228"/>
      <c r="O454" s="229"/>
      <c r="P454" s="229"/>
    </row>
    <row r="455" spans="1:16" ht="47.25" hidden="1">
      <c r="A455" s="225" t="s">
        <v>753</v>
      </c>
      <c r="B455" s="226">
        <v>5536</v>
      </c>
      <c r="C455" s="184"/>
      <c r="D455" s="191"/>
      <c r="E455" s="191"/>
      <c r="F455" s="184"/>
      <c r="G455" s="191"/>
      <c r="H455" s="191"/>
      <c r="I455" s="191"/>
      <c r="J455" s="191"/>
      <c r="K455" s="191"/>
      <c r="L455" s="230"/>
      <c r="M455" s="231"/>
      <c r="N455" s="228"/>
      <c r="O455" s="229"/>
      <c r="P455" s="229"/>
    </row>
    <row r="456" spans="1:16" hidden="1">
      <c r="A456" s="225" t="s">
        <v>9</v>
      </c>
      <c r="B456" s="226">
        <v>5537</v>
      </c>
      <c r="C456" s="184"/>
      <c r="D456" s="191"/>
      <c r="E456" s="191"/>
      <c r="F456" s="184"/>
      <c r="G456" s="191"/>
      <c r="H456" s="191"/>
      <c r="I456" s="191"/>
      <c r="J456" s="191"/>
      <c r="K456" s="191"/>
      <c r="L456" s="230"/>
      <c r="M456" s="231"/>
      <c r="N456" s="228"/>
      <c r="O456" s="229"/>
      <c r="P456" s="229"/>
    </row>
    <row r="457" spans="1:16" hidden="1">
      <c r="A457" s="225" t="s">
        <v>9</v>
      </c>
      <c r="B457" s="226">
        <v>5538</v>
      </c>
      <c r="C457" s="184"/>
      <c r="D457" s="191"/>
      <c r="E457" s="191"/>
      <c r="F457" s="184"/>
      <c r="G457" s="191"/>
      <c r="H457" s="191"/>
      <c r="I457" s="191"/>
      <c r="J457" s="191"/>
      <c r="K457" s="191"/>
      <c r="L457" s="230"/>
      <c r="M457" s="231"/>
      <c r="N457" s="228"/>
      <c r="O457" s="229"/>
      <c r="P457" s="229"/>
    </row>
    <row r="458" spans="1:16" ht="63" hidden="1">
      <c r="A458" s="232" t="s">
        <v>964</v>
      </c>
      <c r="B458" s="233">
        <v>5600</v>
      </c>
      <c r="C458" s="169" t="s">
        <v>5</v>
      </c>
      <c r="D458" s="170" t="s">
        <v>5</v>
      </c>
      <c r="E458" s="170" t="s">
        <v>5</v>
      </c>
      <c r="F458" s="169" t="s">
        <v>5</v>
      </c>
      <c r="G458" s="170" t="s">
        <v>5</v>
      </c>
      <c r="H458" s="170" t="s">
        <v>5</v>
      </c>
      <c r="I458" s="170"/>
      <c r="J458" s="170"/>
      <c r="K458" s="170"/>
      <c r="L458" s="234" t="s">
        <v>5</v>
      </c>
      <c r="M458" s="235" t="s">
        <v>5</v>
      </c>
      <c r="N458" s="236"/>
      <c r="O458" s="237">
        <f>SUM(O459:O460)</f>
        <v>0</v>
      </c>
      <c r="P458" s="237">
        <f>SUM(P459:P460)</f>
        <v>0</v>
      </c>
    </row>
    <row r="459" spans="1:16" hidden="1">
      <c r="A459" s="225" t="s">
        <v>9</v>
      </c>
      <c r="B459" s="226">
        <v>5601</v>
      </c>
      <c r="C459" s="184"/>
      <c r="D459" s="191"/>
      <c r="E459" s="191"/>
      <c r="F459" s="184"/>
      <c r="G459" s="191"/>
      <c r="H459" s="191"/>
      <c r="I459" s="191"/>
      <c r="J459" s="191"/>
      <c r="K459" s="191"/>
      <c r="L459" s="230"/>
      <c r="M459" s="231"/>
      <c r="N459" s="228"/>
      <c r="O459" s="229"/>
      <c r="P459" s="229"/>
    </row>
    <row r="460" spans="1:16" hidden="1">
      <c r="A460" s="225" t="s">
        <v>9</v>
      </c>
      <c r="B460" s="226">
        <v>5602</v>
      </c>
      <c r="C460" s="184"/>
      <c r="D460" s="191"/>
      <c r="E460" s="191"/>
      <c r="F460" s="184"/>
      <c r="G460" s="191"/>
      <c r="H460" s="191"/>
      <c r="I460" s="191"/>
      <c r="J460" s="191"/>
      <c r="K460" s="191"/>
      <c r="L460" s="230"/>
      <c r="M460" s="231"/>
      <c r="N460" s="228"/>
      <c r="O460" s="229"/>
      <c r="P460" s="229"/>
    </row>
    <row r="461" spans="1:16" ht="141.75" hidden="1">
      <c r="A461" s="232" t="s">
        <v>965</v>
      </c>
      <c r="B461" s="233">
        <v>5700</v>
      </c>
      <c r="C461" s="169" t="s">
        <v>5</v>
      </c>
      <c r="D461" s="170" t="s">
        <v>5</v>
      </c>
      <c r="E461" s="170" t="s">
        <v>5</v>
      </c>
      <c r="F461" s="169" t="s">
        <v>5</v>
      </c>
      <c r="G461" s="170" t="s">
        <v>5</v>
      </c>
      <c r="H461" s="170" t="s">
        <v>5</v>
      </c>
      <c r="I461" s="170"/>
      <c r="J461" s="170"/>
      <c r="K461" s="170"/>
      <c r="L461" s="234" t="s">
        <v>5</v>
      </c>
      <c r="M461" s="235" t="s">
        <v>5</v>
      </c>
      <c r="N461" s="236"/>
      <c r="O461" s="237">
        <f>O462+O467</f>
        <v>93988.799999999988</v>
      </c>
      <c r="P461" s="237">
        <f>P462+P467</f>
        <v>49004.700000000004</v>
      </c>
    </row>
    <row r="462" spans="1:16" hidden="1">
      <c r="A462" s="232" t="s">
        <v>966</v>
      </c>
      <c r="B462" s="233">
        <v>5701</v>
      </c>
      <c r="C462" s="169" t="s">
        <v>5</v>
      </c>
      <c r="D462" s="170" t="s">
        <v>5</v>
      </c>
      <c r="E462" s="170" t="s">
        <v>5</v>
      </c>
      <c r="F462" s="169" t="s">
        <v>5</v>
      </c>
      <c r="G462" s="170" t="s">
        <v>5</v>
      </c>
      <c r="H462" s="170" t="s">
        <v>5</v>
      </c>
      <c r="I462" s="170"/>
      <c r="J462" s="170"/>
      <c r="K462" s="170"/>
      <c r="L462" s="234" t="s">
        <v>5</v>
      </c>
      <c r="M462" s="235" t="s">
        <v>5</v>
      </c>
      <c r="N462" s="236"/>
      <c r="O462" s="237">
        <f>O463+O464</f>
        <v>0</v>
      </c>
      <c r="P462" s="237">
        <f>P463+P464</f>
        <v>0</v>
      </c>
    </row>
    <row r="463" spans="1:16" ht="31.5" hidden="1">
      <c r="A463" s="232" t="s">
        <v>967</v>
      </c>
      <c r="B463" s="226">
        <v>5702</v>
      </c>
      <c r="C463" s="184"/>
      <c r="D463" s="191"/>
      <c r="E463" s="191"/>
      <c r="F463" s="184"/>
      <c r="G463" s="191"/>
      <c r="H463" s="191"/>
      <c r="I463" s="191"/>
      <c r="J463" s="191"/>
      <c r="K463" s="191"/>
      <c r="L463" s="230"/>
      <c r="M463" s="231"/>
      <c r="N463" s="228"/>
      <c r="O463" s="229"/>
      <c r="P463" s="229"/>
    </row>
    <row r="464" spans="1:16" ht="63" hidden="1">
      <c r="A464" s="232" t="s">
        <v>968</v>
      </c>
      <c r="B464" s="233">
        <v>5703</v>
      </c>
      <c r="C464" s="169" t="s">
        <v>5</v>
      </c>
      <c r="D464" s="170" t="s">
        <v>5</v>
      </c>
      <c r="E464" s="170" t="s">
        <v>5</v>
      </c>
      <c r="F464" s="169" t="s">
        <v>5</v>
      </c>
      <c r="G464" s="170" t="s">
        <v>5</v>
      </c>
      <c r="H464" s="170" t="s">
        <v>5</v>
      </c>
      <c r="I464" s="170"/>
      <c r="J464" s="170"/>
      <c r="K464" s="170"/>
      <c r="L464" s="234" t="s">
        <v>5</v>
      </c>
      <c r="M464" s="235" t="s">
        <v>5</v>
      </c>
      <c r="N464" s="236"/>
      <c r="O464" s="237">
        <f>SUM(O465:O466)</f>
        <v>0</v>
      </c>
      <c r="P464" s="237">
        <f>SUM(P465:P466)</f>
        <v>0</v>
      </c>
    </row>
    <row r="465" spans="1:16" hidden="1">
      <c r="A465" s="225" t="s">
        <v>9</v>
      </c>
      <c r="B465" s="226">
        <v>5704</v>
      </c>
      <c r="C465" s="184"/>
      <c r="D465" s="191"/>
      <c r="E465" s="191"/>
      <c r="F465" s="184"/>
      <c r="G465" s="191"/>
      <c r="H465" s="191"/>
      <c r="I465" s="191"/>
      <c r="J465" s="191"/>
      <c r="K465" s="191"/>
      <c r="L465" s="230"/>
      <c r="M465" s="231"/>
      <c r="N465" s="228"/>
      <c r="O465" s="229"/>
      <c r="P465" s="229"/>
    </row>
    <row r="466" spans="1:16" hidden="1">
      <c r="A466" s="225" t="s">
        <v>9</v>
      </c>
      <c r="B466" s="226">
        <v>5705</v>
      </c>
      <c r="C466" s="184"/>
      <c r="D466" s="191"/>
      <c r="E466" s="191"/>
      <c r="F466" s="184"/>
      <c r="G466" s="191"/>
      <c r="H466" s="191"/>
      <c r="I466" s="191"/>
      <c r="J466" s="191"/>
      <c r="K466" s="191"/>
      <c r="L466" s="230"/>
      <c r="M466" s="231"/>
      <c r="N466" s="228"/>
      <c r="O466" s="229"/>
      <c r="P466" s="229"/>
    </row>
    <row r="467" spans="1:16" ht="31.5" hidden="1">
      <c r="A467" s="232" t="s">
        <v>969</v>
      </c>
      <c r="B467" s="233">
        <v>5800</v>
      </c>
      <c r="C467" s="169" t="s">
        <v>5</v>
      </c>
      <c r="D467" s="170" t="s">
        <v>5</v>
      </c>
      <c r="E467" s="170" t="s">
        <v>5</v>
      </c>
      <c r="F467" s="169" t="s">
        <v>5</v>
      </c>
      <c r="G467" s="170" t="s">
        <v>5</v>
      </c>
      <c r="H467" s="170" t="s">
        <v>5</v>
      </c>
      <c r="I467" s="170"/>
      <c r="J467" s="170"/>
      <c r="K467" s="170"/>
      <c r="L467" s="234" t="s">
        <v>5</v>
      </c>
      <c r="M467" s="235" t="s">
        <v>5</v>
      </c>
      <c r="N467" s="236"/>
      <c r="O467" s="237">
        <f>O468+O478</f>
        <v>93988.799999999988</v>
      </c>
      <c r="P467" s="237">
        <f>P468+P478</f>
        <v>49004.700000000004</v>
      </c>
    </row>
    <row r="468" spans="1:16" ht="126" hidden="1">
      <c r="A468" s="232" t="s">
        <v>970</v>
      </c>
      <c r="B468" s="233">
        <v>5801</v>
      </c>
      <c r="C468" s="169" t="s">
        <v>5</v>
      </c>
      <c r="D468" s="170" t="s">
        <v>5</v>
      </c>
      <c r="E468" s="170" t="s">
        <v>5</v>
      </c>
      <c r="F468" s="169" t="s">
        <v>5</v>
      </c>
      <c r="G468" s="170" t="s">
        <v>5</v>
      </c>
      <c r="H468" s="170" t="s">
        <v>5</v>
      </c>
      <c r="I468" s="170"/>
      <c r="J468" s="170"/>
      <c r="K468" s="170"/>
      <c r="L468" s="234" t="s">
        <v>5</v>
      </c>
      <c r="M468" s="235" t="s">
        <v>5</v>
      </c>
      <c r="N468" s="236"/>
      <c r="O468" s="237">
        <f>SUM(O469:O477)</f>
        <v>93988.799999999988</v>
      </c>
      <c r="P468" s="237">
        <f>SUM(P469:P477)</f>
        <v>49004.700000000004</v>
      </c>
    </row>
    <row r="469" spans="1:16" ht="110.25" hidden="1">
      <c r="A469" s="225" t="s">
        <v>817</v>
      </c>
      <c r="B469" s="226">
        <v>5802</v>
      </c>
      <c r="C469" s="245" t="s">
        <v>887</v>
      </c>
      <c r="D469" s="174" t="s">
        <v>971</v>
      </c>
      <c r="E469" s="174" t="s">
        <v>941</v>
      </c>
      <c r="F469" s="184"/>
      <c r="G469" s="191"/>
      <c r="H469" s="191"/>
      <c r="I469" s="191"/>
      <c r="J469" s="191"/>
      <c r="K469" s="191"/>
      <c r="L469" s="230" t="s">
        <v>392</v>
      </c>
      <c r="M469" s="231" t="s">
        <v>247</v>
      </c>
      <c r="N469" s="241"/>
      <c r="O469" s="229">
        <f>2557.4+4721.5</f>
        <v>7278.9</v>
      </c>
      <c r="P469" s="229">
        <f>2867.2+4706.4</f>
        <v>7573.5999999999995</v>
      </c>
    </row>
    <row r="470" spans="1:16" ht="141.75" hidden="1">
      <c r="A470" s="225" t="s">
        <v>824</v>
      </c>
      <c r="B470" s="226">
        <v>5803</v>
      </c>
      <c r="C470" s="245" t="s">
        <v>972</v>
      </c>
      <c r="D470" s="174" t="s">
        <v>973</v>
      </c>
      <c r="E470" s="174" t="s">
        <v>917</v>
      </c>
      <c r="F470" s="184"/>
      <c r="G470" s="191"/>
      <c r="H470" s="191"/>
      <c r="I470" s="191"/>
      <c r="J470" s="191"/>
      <c r="K470" s="191"/>
      <c r="L470" s="230" t="s">
        <v>392</v>
      </c>
      <c r="M470" s="231" t="s">
        <v>247</v>
      </c>
      <c r="N470" s="241"/>
      <c r="O470" s="229">
        <f>338.5+1161.4+60-60</f>
        <v>1499.9</v>
      </c>
      <c r="P470" s="229">
        <f>492+1152.5</f>
        <v>1644.5</v>
      </c>
    </row>
    <row r="471" spans="1:16" ht="94.5" hidden="1">
      <c r="A471" s="225" t="s">
        <v>394</v>
      </c>
      <c r="B471" s="226">
        <v>5804</v>
      </c>
      <c r="C471" s="245" t="s">
        <v>887</v>
      </c>
      <c r="D471" s="174" t="s">
        <v>971</v>
      </c>
      <c r="E471" s="174" t="s">
        <v>941</v>
      </c>
      <c r="F471" s="184"/>
      <c r="G471" s="191"/>
      <c r="H471" s="191"/>
      <c r="I471" s="191"/>
      <c r="J471" s="191"/>
      <c r="K471" s="191"/>
      <c r="L471" s="230" t="s">
        <v>974</v>
      </c>
      <c r="M471" s="231" t="s">
        <v>975</v>
      </c>
      <c r="N471" s="241"/>
      <c r="O471" s="229">
        <f>401+465+2504.4+305.4+177.3+58452.3-1006.8+60+465+88.4-80.3-177.3</f>
        <v>61654.399999999994</v>
      </c>
      <c r="P471" s="229">
        <f>442.7+485.3+7796.1</f>
        <v>8724.1</v>
      </c>
    </row>
    <row r="472" spans="1:16" ht="189" hidden="1">
      <c r="A472" s="225" t="s">
        <v>883</v>
      </c>
      <c r="B472" s="226">
        <v>5805</v>
      </c>
      <c r="C472" s="245" t="s">
        <v>976</v>
      </c>
      <c r="D472" s="174" t="s">
        <v>977</v>
      </c>
      <c r="E472" s="174" t="s">
        <v>978</v>
      </c>
      <c r="F472" s="184" t="s">
        <v>979</v>
      </c>
      <c r="G472" s="191" t="s">
        <v>638</v>
      </c>
      <c r="H472" s="174" t="s">
        <v>980</v>
      </c>
      <c r="I472" s="174"/>
      <c r="J472" s="174"/>
      <c r="K472" s="174"/>
      <c r="L472" s="230" t="s">
        <v>981</v>
      </c>
      <c r="M472" s="231" t="s">
        <v>982</v>
      </c>
      <c r="N472" s="241"/>
      <c r="O472" s="229">
        <f>465+8190.7+1706.6+80+144+201.9+100.6-465-80-144+64+128+32</f>
        <v>10423.800000000001</v>
      </c>
      <c r="P472" s="229">
        <f>6518+764+192+192</f>
        <v>7666</v>
      </c>
    </row>
    <row r="473" spans="1:16" ht="126" hidden="1">
      <c r="A473" s="225" t="s">
        <v>921</v>
      </c>
      <c r="B473" s="226">
        <v>5806</v>
      </c>
      <c r="C473" s="245" t="s">
        <v>983</v>
      </c>
      <c r="D473" s="174" t="s">
        <v>984</v>
      </c>
      <c r="E473" s="174" t="s">
        <v>985</v>
      </c>
      <c r="F473" s="184"/>
      <c r="G473" s="191"/>
      <c r="H473" s="191"/>
      <c r="I473" s="191"/>
      <c r="J473" s="191"/>
      <c r="K473" s="191"/>
      <c r="L473" s="230" t="s">
        <v>392</v>
      </c>
      <c r="M473" s="231" t="s">
        <v>247</v>
      </c>
      <c r="N473" s="241"/>
      <c r="O473" s="229">
        <f>738.4</f>
        <v>738.4</v>
      </c>
      <c r="P473" s="229">
        <f>738.4</f>
        <v>738.4</v>
      </c>
    </row>
    <row r="474" spans="1:16" ht="63" hidden="1">
      <c r="A474" s="225" t="s">
        <v>840</v>
      </c>
      <c r="B474" s="226">
        <v>5807</v>
      </c>
      <c r="C474" s="245" t="s">
        <v>148</v>
      </c>
      <c r="D474" s="174" t="s">
        <v>986</v>
      </c>
      <c r="E474" s="174" t="s">
        <v>146</v>
      </c>
      <c r="F474" s="184"/>
      <c r="G474" s="191"/>
      <c r="H474" s="191"/>
      <c r="I474" s="191"/>
      <c r="J474" s="191"/>
      <c r="K474" s="191"/>
      <c r="L474" s="230" t="s">
        <v>248</v>
      </c>
      <c r="M474" s="231" t="s">
        <v>392</v>
      </c>
      <c r="N474" s="241"/>
      <c r="O474" s="229">
        <f>4709.5+80.3</f>
        <v>4789.8</v>
      </c>
      <c r="P474" s="229">
        <f>8546.2</f>
        <v>8546.2000000000007</v>
      </c>
    </row>
    <row r="475" spans="1:16" ht="252" hidden="1">
      <c r="A475" s="225" t="s">
        <v>876</v>
      </c>
      <c r="B475" s="226">
        <v>5808</v>
      </c>
      <c r="C475" s="245" t="s">
        <v>148</v>
      </c>
      <c r="D475" s="174" t="s">
        <v>986</v>
      </c>
      <c r="E475" s="174" t="s">
        <v>146</v>
      </c>
      <c r="F475" s="184"/>
      <c r="G475" s="191"/>
      <c r="H475" s="191"/>
      <c r="I475" s="191"/>
      <c r="J475" s="191"/>
      <c r="K475" s="191"/>
      <c r="L475" s="230" t="s">
        <v>247</v>
      </c>
      <c r="M475" s="231" t="s">
        <v>253</v>
      </c>
      <c r="N475" s="241"/>
      <c r="O475" s="229">
        <f>74.2+215+2147.4+1100-74.2</f>
        <v>3462.4</v>
      </c>
      <c r="P475" s="229">
        <f>13157.9</f>
        <v>13157.9</v>
      </c>
    </row>
    <row r="476" spans="1:16" ht="94.5" hidden="1">
      <c r="A476" s="225" t="s">
        <v>788</v>
      </c>
      <c r="B476" s="226">
        <v>5809</v>
      </c>
      <c r="C476" s="245" t="s">
        <v>887</v>
      </c>
      <c r="D476" s="174" t="s">
        <v>971</v>
      </c>
      <c r="E476" s="174" t="s">
        <v>941</v>
      </c>
      <c r="F476" s="184"/>
      <c r="G476" s="191"/>
      <c r="H476" s="191"/>
      <c r="I476" s="191"/>
      <c r="J476" s="191"/>
      <c r="K476" s="191"/>
      <c r="L476" s="230" t="s">
        <v>987</v>
      </c>
      <c r="M476" s="231" t="s">
        <v>988</v>
      </c>
      <c r="N476" s="241"/>
      <c r="O476" s="229">
        <f>2971.3+80.6+926.2-2971.3-926.2+2714.9+212.5+929.2+26.7</f>
        <v>3963.8999999999996</v>
      </c>
      <c r="P476" s="229">
        <f>954</f>
        <v>954</v>
      </c>
    </row>
    <row r="477" spans="1:16" ht="393.75" hidden="1">
      <c r="A477" s="225" t="s">
        <v>438</v>
      </c>
      <c r="B477" s="226">
        <v>5810</v>
      </c>
      <c r="C477" s="174" t="s">
        <v>371</v>
      </c>
      <c r="D477" s="174" t="s">
        <v>439</v>
      </c>
      <c r="E477" s="174" t="s">
        <v>23</v>
      </c>
      <c r="F477" s="174"/>
      <c r="G477" s="174"/>
      <c r="H477" s="174"/>
      <c r="I477" s="174"/>
      <c r="J477" s="174"/>
      <c r="K477" s="174"/>
      <c r="L477" s="230" t="s">
        <v>440</v>
      </c>
      <c r="M477" s="231" t="s">
        <v>441</v>
      </c>
      <c r="N477" s="241"/>
      <c r="O477" s="229">
        <f>174.4+2.9</f>
        <v>177.3</v>
      </c>
      <c r="P477" s="229">
        <v>0</v>
      </c>
    </row>
    <row r="478" spans="1:16" ht="63" hidden="1">
      <c r="A478" s="232" t="s">
        <v>989</v>
      </c>
      <c r="B478" s="233">
        <v>5900</v>
      </c>
      <c r="C478" s="169" t="s">
        <v>5</v>
      </c>
      <c r="D478" s="170" t="s">
        <v>5</v>
      </c>
      <c r="E478" s="170" t="s">
        <v>5</v>
      </c>
      <c r="F478" s="169" t="s">
        <v>5</v>
      </c>
      <c r="G478" s="170" t="s">
        <v>5</v>
      </c>
      <c r="H478" s="170" t="s">
        <v>5</v>
      </c>
      <c r="I478" s="170"/>
      <c r="J478" s="170"/>
      <c r="K478" s="170"/>
      <c r="L478" s="234" t="s">
        <v>5</v>
      </c>
      <c r="M478" s="235" t="s">
        <v>5</v>
      </c>
      <c r="N478" s="236"/>
      <c r="O478" s="237">
        <f>SUM(O479:O480)</f>
        <v>0</v>
      </c>
      <c r="P478" s="237">
        <f>SUM(P479:P480)</f>
        <v>0</v>
      </c>
    </row>
    <row r="479" spans="1:16" hidden="1">
      <c r="A479" s="225" t="s">
        <v>9</v>
      </c>
      <c r="B479" s="226">
        <v>5901</v>
      </c>
      <c r="C479" s="184"/>
      <c r="D479" s="191"/>
      <c r="E479" s="191"/>
      <c r="F479" s="184"/>
      <c r="G479" s="191"/>
      <c r="H479" s="191"/>
      <c r="I479" s="191"/>
      <c r="J479" s="191"/>
      <c r="K479" s="191"/>
      <c r="L479" s="230"/>
      <c r="M479" s="231"/>
      <c r="N479" s="228"/>
      <c r="O479" s="229"/>
      <c r="P479" s="229"/>
    </row>
    <row r="480" spans="1:16" hidden="1">
      <c r="A480" s="225" t="s">
        <v>9</v>
      </c>
      <c r="B480" s="226">
        <v>5902</v>
      </c>
      <c r="C480" s="184"/>
      <c r="D480" s="191"/>
      <c r="E480" s="191"/>
      <c r="F480" s="184"/>
      <c r="G480" s="191"/>
      <c r="H480" s="191"/>
      <c r="I480" s="191"/>
      <c r="J480" s="191"/>
      <c r="K480" s="191"/>
      <c r="L480" s="230"/>
      <c r="M480" s="231"/>
      <c r="N480" s="228"/>
      <c r="O480" s="229"/>
      <c r="P480" s="229"/>
    </row>
    <row r="481" spans="1:16" ht="31.5" hidden="1">
      <c r="A481" s="225" t="s">
        <v>990</v>
      </c>
      <c r="B481" s="233">
        <v>8000</v>
      </c>
      <c r="C481" s="169" t="s">
        <v>5</v>
      </c>
      <c r="D481" s="170" t="s">
        <v>5</v>
      </c>
      <c r="E481" s="170" t="s">
        <v>5</v>
      </c>
      <c r="F481" s="169" t="s">
        <v>5</v>
      </c>
      <c r="G481" s="170" t="s">
        <v>5</v>
      </c>
      <c r="H481" s="170" t="s">
        <v>5</v>
      </c>
      <c r="I481" s="170"/>
      <c r="J481" s="170"/>
      <c r="K481" s="170"/>
      <c r="L481" s="234" t="s">
        <v>5</v>
      </c>
      <c r="M481" s="235" t="s">
        <v>5</v>
      </c>
      <c r="N481" s="236"/>
      <c r="O481" s="237">
        <f>O7+O65+O198+O336</f>
        <v>741681.10000000009</v>
      </c>
      <c r="P481" s="237">
        <f>P7+P65+P198+P336</f>
        <v>610174.10000000009</v>
      </c>
    </row>
    <row r="483" spans="1:16" hidden="1">
      <c r="A483" s="154" t="s">
        <v>991</v>
      </c>
    </row>
    <row r="484" spans="1:16" hidden="1">
      <c r="A484" s="154" t="s">
        <v>992</v>
      </c>
    </row>
    <row r="485" spans="1:16">
      <c r="A485" s="154" t="s">
        <v>1076</v>
      </c>
    </row>
    <row r="486" spans="1:16">
      <c r="A486" s="154" t="s">
        <v>1077</v>
      </c>
      <c r="F486" s="153" t="s">
        <v>1078</v>
      </c>
    </row>
    <row r="488" spans="1:16">
      <c r="A488" s="154" t="s">
        <v>1079</v>
      </c>
      <c r="F488" s="153" t="s">
        <v>1080</v>
      </c>
    </row>
  </sheetData>
  <autoFilter ref="B1:B485"/>
  <mergeCells count="13">
    <mergeCell ref="P4:P5"/>
    <mergeCell ref="Q4:Q5"/>
    <mergeCell ref="R4:S4"/>
    <mergeCell ref="A1:P1"/>
    <mergeCell ref="A3:A5"/>
    <mergeCell ref="B3:B5"/>
    <mergeCell ref="C3:K3"/>
    <mergeCell ref="L3:M4"/>
    <mergeCell ref="N3:S3"/>
    <mergeCell ref="C4:E4"/>
    <mergeCell ref="F4:H4"/>
    <mergeCell ref="I4:K4"/>
    <mergeCell ref="N4:O4"/>
  </mergeCells>
  <pageMargins left="0.31496062992125984" right="0.31496062992125984" top="0.19685039370078741" bottom="0.19685039370078741" header="0.19685039370078741" footer="0"/>
  <pageSetup paperSize="9" scale="41" fitToHeight="0" orientation="landscape" r:id="rId1"/>
</worksheet>
</file>

<file path=xl/worksheets/sheet10.xml><?xml version="1.0" encoding="utf-8"?>
<worksheet xmlns="http://schemas.openxmlformats.org/spreadsheetml/2006/main" xmlns:r="http://schemas.openxmlformats.org/officeDocument/2006/relationships">
  <dimension ref="A1:X94"/>
  <sheetViews>
    <sheetView topLeftCell="C46" zoomScale="75" zoomScaleNormal="75" workbookViewId="0">
      <selection activeCell="M52" sqref="M52"/>
    </sheetView>
  </sheetViews>
  <sheetFormatPr defaultColWidth="9.7109375" defaultRowHeight="15"/>
  <cols>
    <col min="1" max="1" width="41.7109375" style="967" customWidth="1"/>
    <col min="2" max="2" width="12" style="967" customWidth="1"/>
    <col min="3" max="4" width="9.140625" style="967" customWidth="1"/>
    <col min="5" max="5" width="50.5703125" style="967" customWidth="1"/>
    <col min="6" max="6" width="12.5703125" style="967" customWidth="1"/>
    <col min="7" max="7" width="23.7109375" style="967" customWidth="1"/>
    <col min="8" max="8" width="9.140625" style="967" hidden="1" customWidth="1"/>
    <col min="9" max="9" width="84.28515625" style="967" customWidth="1"/>
    <col min="10" max="10" width="11.5703125" style="967" customWidth="1"/>
    <col min="11" max="11" width="13.28515625" style="967" customWidth="1"/>
    <col min="12" max="12" width="9.140625" style="967" hidden="1" customWidth="1"/>
    <col min="13" max="13" width="84.140625" style="967" customWidth="1"/>
    <col min="14" max="14" width="11.7109375" style="967" customWidth="1"/>
    <col min="15" max="15" width="13" style="967" customWidth="1"/>
    <col min="16" max="17" width="16.140625" style="1092" customWidth="1"/>
    <col min="18" max="18" width="19.140625" style="967" customWidth="1"/>
    <col min="19" max="19" width="16.28515625" style="967" customWidth="1"/>
    <col min="20" max="20" width="18.85546875" style="967" customWidth="1"/>
    <col min="21" max="21" width="20.7109375" style="967" customWidth="1"/>
    <col min="22" max="22" width="21.140625" style="967" customWidth="1"/>
    <col min="23" max="23" width="20.42578125" style="967" customWidth="1"/>
    <col min="24" max="252" width="9.140625" style="967" customWidth="1"/>
    <col min="253" max="253" width="11" style="967" customWidth="1"/>
    <col min="254" max="254" width="45.42578125" style="967" customWidth="1"/>
    <col min="255" max="255" width="8.5703125" style="967" customWidth="1"/>
    <col min="256" max="256" width="9.7109375" style="967"/>
    <col min="257" max="257" width="41.7109375" style="967" customWidth="1"/>
    <col min="258" max="258" width="12" style="967" customWidth="1"/>
    <col min="259" max="260" width="9.140625" style="967" customWidth="1"/>
    <col min="261" max="261" width="50.5703125" style="967" customWidth="1"/>
    <col min="262" max="262" width="12.5703125" style="967" customWidth="1"/>
    <col min="263" max="263" width="23.7109375" style="967" customWidth="1"/>
    <col min="264" max="264" width="0" style="967" hidden="1" customWidth="1"/>
    <col min="265" max="265" width="84.28515625" style="967" customWidth="1"/>
    <col min="266" max="266" width="11.5703125" style="967" customWidth="1"/>
    <col min="267" max="267" width="13.28515625" style="967" customWidth="1"/>
    <col min="268" max="268" width="0" style="967" hidden="1" customWidth="1"/>
    <col min="269" max="269" width="84.140625" style="967" customWidth="1"/>
    <col min="270" max="270" width="11.7109375" style="967" customWidth="1"/>
    <col min="271" max="271" width="13" style="967" customWidth="1"/>
    <col min="272" max="273" width="16.140625" style="967" customWidth="1"/>
    <col min="274" max="274" width="19.140625" style="967" customWidth="1"/>
    <col min="275" max="275" width="16.28515625" style="967" customWidth="1"/>
    <col min="276" max="276" width="18.85546875" style="967" customWidth="1"/>
    <col min="277" max="277" width="20.7109375" style="967" customWidth="1"/>
    <col min="278" max="278" width="21.140625" style="967" customWidth="1"/>
    <col min="279" max="279" width="20.42578125" style="967" customWidth="1"/>
    <col min="280" max="508" width="9.140625" style="967" customWidth="1"/>
    <col min="509" max="509" width="11" style="967" customWidth="1"/>
    <col min="510" max="510" width="45.42578125" style="967" customWidth="1"/>
    <col min="511" max="511" width="8.5703125" style="967" customWidth="1"/>
    <col min="512" max="512" width="9.7109375" style="967"/>
    <col min="513" max="513" width="41.7109375" style="967" customWidth="1"/>
    <col min="514" max="514" width="12" style="967" customWidth="1"/>
    <col min="515" max="516" width="9.140625" style="967" customWidth="1"/>
    <col min="517" max="517" width="50.5703125" style="967" customWidth="1"/>
    <col min="518" max="518" width="12.5703125" style="967" customWidth="1"/>
    <col min="519" max="519" width="23.7109375" style="967" customWidth="1"/>
    <col min="520" max="520" width="0" style="967" hidden="1" customWidth="1"/>
    <col min="521" max="521" width="84.28515625" style="967" customWidth="1"/>
    <col min="522" max="522" width="11.5703125" style="967" customWidth="1"/>
    <col min="523" max="523" width="13.28515625" style="967" customWidth="1"/>
    <col min="524" max="524" width="0" style="967" hidden="1" customWidth="1"/>
    <col min="525" max="525" width="84.140625" style="967" customWidth="1"/>
    <col min="526" max="526" width="11.7109375" style="967" customWidth="1"/>
    <col min="527" max="527" width="13" style="967" customWidth="1"/>
    <col min="528" max="529" width="16.140625" style="967" customWidth="1"/>
    <col min="530" max="530" width="19.140625" style="967" customWidth="1"/>
    <col min="531" max="531" width="16.28515625" style="967" customWidth="1"/>
    <col min="532" max="532" width="18.85546875" style="967" customWidth="1"/>
    <col min="533" max="533" width="20.7109375" style="967" customWidth="1"/>
    <col min="534" max="534" width="21.140625" style="967" customWidth="1"/>
    <col min="535" max="535" width="20.42578125" style="967" customWidth="1"/>
    <col min="536" max="764" width="9.140625" style="967" customWidth="1"/>
    <col min="765" max="765" width="11" style="967" customWidth="1"/>
    <col min="766" max="766" width="45.42578125" style="967" customWidth="1"/>
    <col min="767" max="767" width="8.5703125" style="967" customWidth="1"/>
    <col min="768" max="768" width="9.7109375" style="967"/>
    <col min="769" max="769" width="41.7109375" style="967" customWidth="1"/>
    <col min="770" max="770" width="12" style="967" customWidth="1"/>
    <col min="771" max="772" width="9.140625" style="967" customWidth="1"/>
    <col min="773" max="773" width="50.5703125" style="967" customWidth="1"/>
    <col min="774" max="774" width="12.5703125" style="967" customWidth="1"/>
    <col min="775" max="775" width="23.7109375" style="967" customWidth="1"/>
    <col min="776" max="776" width="0" style="967" hidden="1" customWidth="1"/>
    <col min="777" max="777" width="84.28515625" style="967" customWidth="1"/>
    <col min="778" max="778" width="11.5703125" style="967" customWidth="1"/>
    <col min="779" max="779" width="13.28515625" style="967" customWidth="1"/>
    <col min="780" max="780" width="0" style="967" hidden="1" customWidth="1"/>
    <col min="781" max="781" width="84.140625" style="967" customWidth="1"/>
    <col min="782" max="782" width="11.7109375" style="967" customWidth="1"/>
    <col min="783" max="783" width="13" style="967" customWidth="1"/>
    <col min="784" max="785" width="16.140625" style="967" customWidth="1"/>
    <col min="786" max="786" width="19.140625" style="967" customWidth="1"/>
    <col min="787" max="787" width="16.28515625" style="967" customWidth="1"/>
    <col min="788" max="788" width="18.85546875" style="967" customWidth="1"/>
    <col min="789" max="789" width="20.7109375" style="967" customWidth="1"/>
    <col min="790" max="790" width="21.140625" style="967" customWidth="1"/>
    <col min="791" max="791" width="20.42578125" style="967" customWidth="1"/>
    <col min="792" max="1020" width="9.140625" style="967" customWidth="1"/>
    <col min="1021" max="1021" width="11" style="967" customWidth="1"/>
    <col min="1022" max="1022" width="45.42578125" style="967" customWidth="1"/>
    <col min="1023" max="1023" width="8.5703125" style="967" customWidth="1"/>
    <col min="1024" max="1024" width="9.7109375" style="967"/>
    <col min="1025" max="1025" width="41.7109375" style="967" customWidth="1"/>
    <col min="1026" max="1026" width="12" style="967" customWidth="1"/>
    <col min="1027" max="1028" width="9.140625" style="967" customWidth="1"/>
    <col min="1029" max="1029" width="50.5703125" style="967" customWidth="1"/>
    <col min="1030" max="1030" width="12.5703125" style="967" customWidth="1"/>
    <col min="1031" max="1031" width="23.7109375" style="967" customWidth="1"/>
    <col min="1032" max="1032" width="0" style="967" hidden="1" customWidth="1"/>
    <col min="1033" max="1033" width="84.28515625" style="967" customWidth="1"/>
    <col min="1034" max="1034" width="11.5703125" style="967" customWidth="1"/>
    <col min="1035" max="1035" width="13.28515625" style="967" customWidth="1"/>
    <col min="1036" max="1036" width="0" style="967" hidden="1" customWidth="1"/>
    <col min="1037" max="1037" width="84.140625" style="967" customWidth="1"/>
    <col min="1038" max="1038" width="11.7109375" style="967" customWidth="1"/>
    <col min="1039" max="1039" width="13" style="967" customWidth="1"/>
    <col min="1040" max="1041" width="16.140625" style="967" customWidth="1"/>
    <col min="1042" max="1042" width="19.140625" style="967" customWidth="1"/>
    <col min="1043" max="1043" width="16.28515625" style="967" customWidth="1"/>
    <col min="1044" max="1044" width="18.85546875" style="967" customWidth="1"/>
    <col min="1045" max="1045" width="20.7109375" style="967" customWidth="1"/>
    <col min="1046" max="1046" width="21.140625" style="967" customWidth="1"/>
    <col min="1047" max="1047" width="20.42578125" style="967" customWidth="1"/>
    <col min="1048" max="1276" width="9.140625" style="967" customWidth="1"/>
    <col min="1277" max="1277" width="11" style="967" customWidth="1"/>
    <col min="1278" max="1278" width="45.42578125" style="967" customWidth="1"/>
    <col min="1279" max="1279" width="8.5703125" style="967" customWidth="1"/>
    <col min="1280" max="1280" width="9.7109375" style="967"/>
    <col min="1281" max="1281" width="41.7109375" style="967" customWidth="1"/>
    <col min="1282" max="1282" width="12" style="967" customWidth="1"/>
    <col min="1283" max="1284" width="9.140625" style="967" customWidth="1"/>
    <col min="1285" max="1285" width="50.5703125" style="967" customWidth="1"/>
    <col min="1286" max="1286" width="12.5703125" style="967" customWidth="1"/>
    <col min="1287" max="1287" width="23.7109375" style="967" customWidth="1"/>
    <col min="1288" max="1288" width="0" style="967" hidden="1" customWidth="1"/>
    <col min="1289" max="1289" width="84.28515625" style="967" customWidth="1"/>
    <col min="1290" max="1290" width="11.5703125" style="967" customWidth="1"/>
    <col min="1291" max="1291" width="13.28515625" style="967" customWidth="1"/>
    <col min="1292" max="1292" width="0" style="967" hidden="1" customWidth="1"/>
    <col min="1293" max="1293" width="84.140625" style="967" customWidth="1"/>
    <col min="1294" max="1294" width="11.7109375" style="967" customWidth="1"/>
    <col min="1295" max="1295" width="13" style="967" customWidth="1"/>
    <col min="1296" max="1297" width="16.140625" style="967" customWidth="1"/>
    <col min="1298" max="1298" width="19.140625" style="967" customWidth="1"/>
    <col min="1299" max="1299" width="16.28515625" style="967" customWidth="1"/>
    <col min="1300" max="1300" width="18.85546875" style="967" customWidth="1"/>
    <col min="1301" max="1301" width="20.7109375" style="967" customWidth="1"/>
    <col min="1302" max="1302" width="21.140625" style="967" customWidth="1"/>
    <col min="1303" max="1303" width="20.42578125" style="967" customWidth="1"/>
    <col min="1304" max="1532" width="9.140625" style="967" customWidth="1"/>
    <col min="1533" max="1533" width="11" style="967" customWidth="1"/>
    <col min="1534" max="1534" width="45.42578125" style="967" customWidth="1"/>
    <col min="1535" max="1535" width="8.5703125" style="967" customWidth="1"/>
    <col min="1536" max="1536" width="9.7109375" style="967"/>
    <col min="1537" max="1537" width="41.7109375" style="967" customWidth="1"/>
    <col min="1538" max="1538" width="12" style="967" customWidth="1"/>
    <col min="1539" max="1540" width="9.140625" style="967" customWidth="1"/>
    <col min="1541" max="1541" width="50.5703125" style="967" customWidth="1"/>
    <col min="1542" max="1542" width="12.5703125" style="967" customWidth="1"/>
    <col min="1543" max="1543" width="23.7109375" style="967" customWidth="1"/>
    <col min="1544" max="1544" width="0" style="967" hidden="1" customWidth="1"/>
    <col min="1545" max="1545" width="84.28515625" style="967" customWidth="1"/>
    <col min="1546" max="1546" width="11.5703125" style="967" customWidth="1"/>
    <col min="1547" max="1547" width="13.28515625" style="967" customWidth="1"/>
    <col min="1548" max="1548" width="0" style="967" hidden="1" customWidth="1"/>
    <col min="1549" max="1549" width="84.140625" style="967" customWidth="1"/>
    <col min="1550" max="1550" width="11.7109375" style="967" customWidth="1"/>
    <col min="1551" max="1551" width="13" style="967" customWidth="1"/>
    <col min="1552" max="1553" width="16.140625" style="967" customWidth="1"/>
    <col min="1554" max="1554" width="19.140625" style="967" customWidth="1"/>
    <col min="1555" max="1555" width="16.28515625" style="967" customWidth="1"/>
    <col min="1556" max="1556" width="18.85546875" style="967" customWidth="1"/>
    <col min="1557" max="1557" width="20.7109375" style="967" customWidth="1"/>
    <col min="1558" max="1558" width="21.140625" style="967" customWidth="1"/>
    <col min="1559" max="1559" width="20.42578125" style="967" customWidth="1"/>
    <col min="1560" max="1788" width="9.140625" style="967" customWidth="1"/>
    <col min="1789" max="1789" width="11" style="967" customWidth="1"/>
    <col min="1790" max="1790" width="45.42578125" style="967" customWidth="1"/>
    <col min="1791" max="1791" width="8.5703125" style="967" customWidth="1"/>
    <col min="1792" max="1792" width="9.7109375" style="967"/>
    <col min="1793" max="1793" width="41.7109375" style="967" customWidth="1"/>
    <col min="1794" max="1794" width="12" style="967" customWidth="1"/>
    <col min="1795" max="1796" width="9.140625" style="967" customWidth="1"/>
    <col min="1797" max="1797" width="50.5703125" style="967" customWidth="1"/>
    <col min="1798" max="1798" width="12.5703125" style="967" customWidth="1"/>
    <col min="1799" max="1799" width="23.7109375" style="967" customWidth="1"/>
    <col min="1800" max="1800" width="0" style="967" hidden="1" customWidth="1"/>
    <col min="1801" max="1801" width="84.28515625" style="967" customWidth="1"/>
    <col min="1802" max="1802" width="11.5703125" style="967" customWidth="1"/>
    <col min="1803" max="1803" width="13.28515625" style="967" customWidth="1"/>
    <col min="1804" max="1804" width="0" style="967" hidden="1" customWidth="1"/>
    <col min="1805" max="1805" width="84.140625" style="967" customWidth="1"/>
    <col min="1806" max="1806" width="11.7109375" style="967" customWidth="1"/>
    <col min="1807" max="1807" width="13" style="967" customWidth="1"/>
    <col min="1808" max="1809" width="16.140625" style="967" customWidth="1"/>
    <col min="1810" max="1810" width="19.140625" style="967" customWidth="1"/>
    <col min="1811" max="1811" width="16.28515625" style="967" customWidth="1"/>
    <col min="1812" max="1812" width="18.85546875" style="967" customWidth="1"/>
    <col min="1813" max="1813" width="20.7109375" style="967" customWidth="1"/>
    <col min="1814" max="1814" width="21.140625" style="967" customWidth="1"/>
    <col min="1815" max="1815" width="20.42578125" style="967" customWidth="1"/>
    <col min="1816" max="2044" width="9.140625" style="967" customWidth="1"/>
    <col min="2045" max="2045" width="11" style="967" customWidth="1"/>
    <col min="2046" max="2046" width="45.42578125" style="967" customWidth="1"/>
    <col min="2047" max="2047" width="8.5703125" style="967" customWidth="1"/>
    <col min="2048" max="2048" width="9.7109375" style="967"/>
    <col min="2049" max="2049" width="41.7109375" style="967" customWidth="1"/>
    <col min="2050" max="2050" width="12" style="967" customWidth="1"/>
    <col min="2051" max="2052" width="9.140625" style="967" customWidth="1"/>
    <col min="2053" max="2053" width="50.5703125" style="967" customWidth="1"/>
    <col min="2054" max="2054" width="12.5703125" style="967" customWidth="1"/>
    <col min="2055" max="2055" width="23.7109375" style="967" customWidth="1"/>
    <col min="2056" max="2056" width="0" style="967" hidden="1" customWidth="1"/>
    <col min="2057" max="2057" width="84.28515625" style="967" customWidth="1"/>
    <col min="2058" max="2058" width="11.5703125" style="967" customWidth="1"/>
    <col min="2059" max="2059" width="13.28515625" style="967" customWidth="1"/>
    <col min="2060" max="2060" width="0" style="967" hidden="1" customWidth="1"/>
    <col min="2061" max="2061" width="84.140625" style="967" customWidth="1"/>
    <col min="2062" max="2062" width="11.7109375" style="967" customWidth="1"/>
    <col min="2063" max="2063" width="13" style="967" customWidth="1"/>
    <col min="2064" max="2065" width="16.140625" style="967" customWidth="1"/>
    <col min="2066" max="2066" width="19.140625" style="967" customWidth="1"/>
    <col min="2067" max="2067" width="16.28515625" style="967" customWidth="1"/>
    <col min="2068" max="2068" width="18.85546875" style="967" customWidth="1"/>
    <col min="2069" max="2069" width="20.7109375" style="967" customWidth="1"/>
    <col min="2070" max="2070" width="21.140625" style="967" customWidth="1"/>
    <col min="2071" max="2071" width="20.42578125" style="967" customWidth="1"/>
    <col min="2072" max="2300" width="9.140625" style="967" customWidth="1"/>
    <col min="2301" max="2301" width="11" style="967" customWidth="1"/>
    <col min="2302" max="2302" width="45.42578125" style="967" customWidth="1"/>
    <col min="2303" max="2303" width="8.5703125" style="967" customWidth="1"/>
    <col min="2304" max="2304" width="9.7109375" style="967"/>
    <col min="2305" max="2305" width="41.7109375" style="967" customWidth="1"/>
    <col min="2306" max="2306" width="12" style="967" customWidth="1"/>
    <col min="2307" max="2308" width="9.140625" style="967" customWidth="1"/>
    <col min="2309" max="2309" width="50.5703125" style="967" customWidth="1"/>
    <col min="2310" max="2310" width="12.5703125" style="967" customWidth="1"/>
    <col min="2311" max="2311" width="23.7109375" style="967" customWidth="1"/>
    <col min="2312" max="2312" width="0" style="967" hidden="1" customWidth="1"/>
    <col min="2313" max="2313" width="84.28515625" style="967" customWidth="1"/>
    <col min="2314" max="2314" width="11.5703125" style="967" customWidth="1"/>
    <col min="2315" max="2315" width="13.28515625" style="967" customWidth="1"/>
    <col min="2316" max="2316" width="0" style="967" hidden="1" customWidth="1"/>
    <col min="2317" max="2317" width="84.140625" style="967" customWidth="1"/>
    <col min="2318" max="2318" width="11.7109375" style="967" customWidth="1"/>
    <col min="2319" max="2319" width="13" style="967" customWidth="1"/>
    <col min="2320" max="2321" width="16.140625" style="967" customWidth="1"/>
    <col min="2322" max="2322" width="19.140625" style="967" customWidth="1"/>
    <col min="2323" max="2323" width="16.28515625" style="967" customWidth="1"/>
    <col min="2324" max="2324" width="18.85546875" style="967" customWidth="1"/>
    <col min="2325" max="2325" width="20.7109375" style="967" customWidth="1"/>
    <col min="2326" max="2326" width="21.140625" style="967" customWidth="1"/>
    <col min="2327" max="2327" width="20.42578125" style="967" customWidth="1"/>
    <col min="2328" max="2556" width="9.140625" style="967" customWidth="1"/>
    <col min="2557" max="2557" width="11" style="967" customWidth="1"/>
    <col min="2558" max="2558" width="45.42578125" style="967" customWidth="1"/>
    <col min="2559" max="2559" width="8.5703125" style="967" customWidth="1"/>
    <col min="2560" max="2560" width="9.7109375" style="967"/>
    <col min="2561" max="2561" width="41.7109375" style="967" customWidth="1"/>
    <col min="2562" max="2562" width="12" style="967" customWidth="1"/>
    <col min="2563" max="2564" width="9.140625" style="967" customWidth="1"/>
    <col min="2565" max="2565" width="50.5703125" style="967" customWidth="1"/>
    <col min="2566" max="2566" width="12.5703125" style="967" customWidth="1"/>
    <col min="2567" max="2567" width="23.7109375" style="967" customWidth="1"/>
    <col min="2568" max="2568" width="0" style="967" hidden="1" customWidth="1"/>
    <col min="2569" max="2569" width="84.28515625" style="967" customWidth="1"/>
    <col min="2570" max="2570" width="11.5703125" style="967" customWidth="1"/>
    <col min="2571" max="2571" width="13.28515625" style="967" customWidth="1"/>
    <col min="2572" max="2572" width="0" style="967" hidden="1" customWidth="1"/>
    <col min="2573" max="2573" width="84.140625" style="967" customWidth="1"/>
    <col min="2574" max="2574" width="11.7109375" style="967" customWidth="1"/>
    <col min="2575" max="2575" width="13" style="967" customWidth="1"/>
    <col min="2576" max="2577" width="16.140625" style="967" customWidth="1"/>
    <col min="2578" max="2578" width="19.140625" style="967" customWidth="1"/>
    <col min="2579" max="2579" width="16.28515625" style="967" customWidth="1"/>
    <col min="2580" max="2580" width="18.85546875" style="967" customWidth="1"/>
    <col min="2581" max="2581" width="20.7109375" style="967" customWidth="1"/>
    <col min="2582" max="2582" width="21.140625" style="967" customWidth="1"/>
    <col min="2583" max="2583" width="20.42578125" style="967" customWidth="1"/>
    <col min="2584" max="2812" width="9.140625" style="967" customWidth="1"/>
    <col min="2813" max="2813" width="11" style="967" customWidth="1"/>
    <col min="2814" max="2814" width="45.42578125" style="967" customWidth="1"/>
    <col min="2815" max="2815" width="8.5703125" style="967" customWidth="1"/>
    <col min="2816" max="2816" width="9.7109375" style="967"/>
    <col min="2817" max="2817" width="41.7109375" style="967" customWidth="1"/>
    <col min="2818" max="2818" width="12" style="967" customWidth="1"/>
    <col min="2819" max="2820" width="9.140625" style="967" customWidth="1"/>
    <col min="2821" max="2821" width="50.5703125" style="967" customWidth="1"/>
    <col min="2822" max="2822" width="12.5703125" style="967" customWidth="1"/>
    <col min="2823" max="2823" width="23.7109375" style="967" customWidth="1"/>
    <col min="2824" max="2824" width="0" style="967" hidden="1" customWidth="1"/>
    <col min="2825" max="2825" width="84.28515625" style="967" customWidth="1"/>
    <col min="2826" max="2826" width="11.5703125" style="967" customWidth="1"/>
    <col min="2827" max="2827" width="13.28515625" style="967" customWidth="1"/>
    <col min="2828" max="2828" width="0" style="967" hidden="1" customWidth="1"/>
    <col min="2829" max="2829" width="84.140625" style="967" customWidth="1"/>
    <col min="2830" max="2830" width="11.7109375" style="967" customWidth="1"/>
    <col min="2831" max="2831" width="13" style="967" customWidth="1"/>
    <col min="2832" max="2833" width="16.140625" style="967" customWidth="1"/>
    <col min="2834" max="2834" width="19.140625" style="967" customWidth="1"/>
    <col min="2835" max="2835" width="16.28515625" style="967" customWidth="1"/>
    <col min="2836" max="2836" width="18.85546875" style="967" customWidth="1"/>
    <col min="2837" max="2837" width="20.7109375" style="967" customWidth="1"/>
    <col min="2838" max="2838" width="21.140625" style="967" customWidth="1"/>
    <col min="2839" max="2839" width="20.42578125" style="967" customWidth="1"/>
    <col min="2840" max="3068" width="9.140625" style="967" customWidth="1"/>
    <col min="3069" max="3069" width="11" style="967" customWidth="1"/>
    <col min="3070" max="3070" width="45.42578125" style="967" customWidth="1"/>
    <col min="3071" max="3071" width="8.5703125" style="967" customWidth="1"/>
    <col min="3072" max="3072" width="9.7109375" style="967"/>
    <col min="3073" max="3073" width="41.7109375" style="967" customWidth="1"/>
    <col min="3074" max="3074" width="12" style="967" customWidth="1"/>
    <col min="3075" max="3076" width="9.140625" style="967" customWidth="1"/>
    <col min="3077" max="3077" width="50.5703125" style="967" customWidth="1"/>
    <col min="3078" max="3078" width="12.5703125" style="967" customWidth="1"/>
    <col min="3079" max="3079" width="23.7109375" style="967" customWidth="1"/>
    <col min="3080" max="3080" width="0" style="967" hidden="1" customWidth="1"/>
    <col min="3081" max="3081" width="84.28515625" style="967" customWidth="1"/>
    <col min="3082" max="3082" width="11.5703125" style="967" customWidth="1"/>
    <col min="3083" max="3083" width="13.28515625" style="967" customWidth="1"/>
    <col min="3084" max="3084" width="0" style="967" hidden="1" customWidth="1"/>
    <col min="3085" max="3085" width="84.140625" style="967" customWidth="1"/>
    <col min="3086" max="3086" width="11.7109375" style="967" customWidth="1"/>
    <col min="3087" max="3087" width="13" style="967" customWidth="1"/>
    <col min="3088" max="3089" width="16.140625" style="967" customWidth="1"/>
    <col min="3090" max="3090" width="19.140625" style="967" customWidth="1"/>
    <col min="3091" max="3091" width="16.28515625" style="967" customWidth="1"/>
    <col min="3092" max="3092" width="18.85546875" style="967" customWidth="1"/>
    <col min="3093" max="3093" width="20.7109375" style="967" customWidth="1"/>
    <col min="3094" max="3094" width="21.140625" style="967" customWidth="1"/>
    <col min="3095" max="3095" width="20.42578125" style="967" customWidth="1"/>
    <col min="3096" max="3324" width="9.140625" style="967" customWidth="1"/>
    <col min="3325" max="3325" width="11" style="967" customWidth="1"/>
    <col min="3326" max="3326" width="45.42578125" style="967" customWidth="1"/>
    <col min="3327" max="3327" width="8.5703125" style="967" customWidth="1"/>
    <col min="3328" max="3328" width="9.7109375" style="967"/>
    <col min="3329" max="3329" width="41.7109375" style="967" customWidth="1"/>
    <col min="3330" max="3330" width="12" style="967" customWidth="1"/>
    <col min="3331" max="3332" width="9.140625" style="967" customWidth="1"/>
    <col min="3333" max="3333" width="50.5703125" style="967" customWidth="1"/>
    <col min="3334" max="3334" width="12.5703125" style="967" customWidth="1"/>
    <col min="3335" max="3335" width="23.7109375" style="967" customWidth="1"/>
    <col min="3336" max="3336" width="0" style="967" hidden="1" customWidth="1"/>
    <col min="3337" max="3337" width="84.28515625" style="967" customWidth="1"/>
    <col min="3338" max="3338" width="11.5703125" style="967" customWidth="1"/>
    <col min="3339" max="3339" width="13.28515625" style="967" customWidth="1"/>
    <col min="3340" max="3340" width="0" style="967" hidden="1" customWidth="1"/>
    <col min="3341" max="3341" width="84.140625" style="967" customWidth="1"/>
    <col min="3342" max="3342" width="11.7109375" style="967" customWidth="1"/>
    <col min="3343" max="3343" width="13" style="967" customWidth="1"/>
    <col min="3344" max="3345" width="16.140625" style="967" customWidth="1"/>
    <col min="3346" max="3346" width="19.140625" style="967" customWidth="1"/>
    <col min="3347" max="3347" width="16.28515625" style="967" customWidth="1"/>
    <col min="3348" max="3348" width="18.85546875" style="967" customWidth="1"/>
    <col min="3349" max="3349" width="20.7109375" style="967" customWidth="1"/>
    <col min="3350" max="3350" width="21.140625" style="967" customWidth="1"/>
    <col min="3351" max="3351" width="20.42578125" style="967" customWidth="1"/>
    <col min="3352" max="3580" width="9.140625" style="967" customWidth="1"/>
    <col min="3581" max="3581" width="11" style="967" customWidth="1"/>
    <col min="3582" max="3582" width="45.42578125" style="967" customWidth="1"/>
    <col min="3583" max="3583" width="8.5703125" style="967" customWidth="1"/>
    <col min="3584" max="3584" width="9.7109375" style="967"/>
    <col min="3585" max="3585" width="41.7109375" style="967" customWidth="1"/>
    <col min="3586" max="3586" width="12" style="967" customWidth="1"/>
    <col min="3587" max="3588" width="9.140625" style="967" customWidth="1"/>
    <col min="3589" max="3589" width="50.5703125" style="967" customWidth="1"/>
    <col min="3590" max="3590" width="12.5703125" style="967" customWidth="1"/>
    <col min="3591" max="3591" width="23.7109375" style="967" customWidth="1"/>
    <col min="3592" max="3592" width="0" style="967" hidden="1" customWidth="1"/>
    <col min="3593" max="3593" width="84.28515625" style="967" customWidth="1"/>
    <col min="3594" max="3594" width="11.5703125" style="967" customWidth="1"/>
    <col min="3595" max="3595" width="13.28515625" style="967" customWidth="1"/>
    <col min="3596" max="3596" width="0" style="967" hidden="1" customWidth="1"/>
    <col min="3597" max="3597" width="84.140625" style="967" customWidth="1"/>
    <col min="3598" max="3598" width="11.7109375" style="967" customWidth="1"/>
    <col min="3599" max="3599" width="13" style="967" customWidth="1"/>
    <col min="3600" max="3601" width="16.140625" style="967" customWidth="1"/>
    <col min="3602" max="3602" width="19.140625" style="967" customWidth="1"/>
    <col min="3603" max="3603" width="16.28515625" style="967" customWidth="1"/>
    <col min="3604" max="3604" width="18.85546875" style="967" customWidth="1"/>
    <col min="3605" max="3605" width="20.7109375" style="967" customWidth="1"/>
    <col min="3606" max="3606" width="21.140625" style="967" customWidth="1"/>
    <col min="3607" max="3607" width="20.42578125" style="967" customWidth="1"/>
    <col min="3608" max="3836" width="9.140625" style="967" customWidth="1"/>
    <col min="3837" max="3837" width="11" style="967" customWidth="1"/>
    <col min="3838" max="3838" width="45.42578125" style="967" customWidth="1"/>
    <col min="3839" max="3839" width="8.5703125" style="967" customWidth="1"/>
    <col min="3840" max="3840" width="9.7109375" style="967"/>
    <col min="3841" max="3841" width="41.7109375" style="967" customWidth="1"/>
    <col min="3842" max="3842" width="12" style="967" customWidth="1"/>
    <col min="3843" max="3844" width="9.140625" style="967" customWidth="1"/>
    <col min="3845" max="3845" width="50.5703125" style="967" customWidth="1"/>
    <col min="3846" max="3846" width="12.5703125" style="967" customWidth="1"/>
    <col min="3847" max="3847" width="23.7109375" style="967" customWidth="1"/>
    <col min="3848" max="3848" width="0" style="967" hidden="1" customWidth="1"/>
    <col min="3849" max="3849" width="84.28515625" style="967" customWidth="1"/>
    <col min="3850" max="3850" width="11.5703125" style="967" customWidth="1"/>
    <col min="3851" max="3851" width="13.28515625" style="967" customWidth="1"/>
    <col min="3852" max="3852" width="0" style="967" hidden="1" customWidth="1"/>
    <col min="3853" max="3853" width="84.140625" style="967" customWidth="1"/>
    <col min="3854" max="3854" width="11.7109375" style="967" customWidth="1"/>
    <col min="3855" max="3855" width="13" style="967" customWidth="1"/>
    <col min="3856" max="3857" width="16.140625" style="967" customWidth="1"/>
    <col min="3858" max="3858" width="19.140625" style="967" customWidth="1"/>
    <col min="3859" max="3859" width="16.28515625" style="967" customWidth="1"/>
    <col min="3860" max="3860" width="18.85546875" style="967" customWidth="1"/>
    <col min="3861" max="3861" width="20.7109375" style="967" customWidth="1"/>
    <col min="3862" max="3862" width="21.140625" style="967" customWidth="1"/>
    <col min="3863" max="3863" width="20.42578125" style="967" customWidth="1"/>
    <col min="3864" max="4092" width="9.140625" style="967" customWidth="1"/>
    <col min="4093" max="4093" width="11" style="967" customWidth="1"/>
    <col min="4094" max="4094" width="45.42578125" style="967" customWidth="1"/>
    <col min="4095" max="4095" width="8.5703125" style="967" customWidth="1"/>
    <col min="4096" max="4096" width="9.7109375" style="967"/>
    <col min="4097" max="4097" width="41.7109375" style="967" customWidth="1"/>
    <col min="4098" max="4098" width="12" style="967" customWidth="1"/>
    <col min="4099" max="4100" width="9.140625" style="967" customWidth="1"/>
    <col min="4101" max="4101" width="50.5703125" style="967" customWidth="1"/>
    <col min="4102" max="4102" width="12.5703125" style="967" customWidth="1"/>
    <col min="4103" max="4103" width="23.7109375" style="967" customWidth="1"/>
    <col min="4104" max="4104" width="0" style="967" hidden="1" customWidth="1"/>
    <col min="4105" max="4105" width="84.28515625" style="967" customWidth="1"/>
    <col min="4106" max="4106" width="11.5703125" style="967" customWidth="1"/>
    <col min="4107" max="4107" width="13.28515625" style="967" customWidth="1"/>
    <col min="4108" max="4108" width="0" style="967" hidden="1" customWidth="1"/>
    <col min="4109" max="4109" width="84.140625" style="967" customWidth="1"/>
    <col min="4110" max="4110" width="11.7109375" style="967" customWidth="1"/>
    <col min="4111" max="4111" width="13" style="967" customWidth="1"/>
    <col min="4112" max="4113" width="16.140625" style="967" customWidth="1"/>
    <col min="4114" max="4114" width="19.140625" style="967" customWidth="1"/>
    <col min="4115" max="4115" width="16.28515625" style="967" customWidth="1"/>
    <col min="4116" max="4116" width="18.85546875" style="967" customWidth="1"/>
    <col min="4117" max="4117" width="20.7109375" style="967" customWidth="1"/>
    <col min="4118" max="4118" width="21.140625" style="967" customWidth="1"/>
    <col min="4119" max="4119" width="20.42578125" style="967" customWidth="1"/>
    <col min="4120" max="4348" width="9.140625" style="967" customWidth="1"/>
    <col min="4349" max="4349" width="11" style="967" customWidth="1"/>
    <col min="4350" max="4350" width="45.42578125" style="967" customWidth="1"/>
    <col min="4351" max="4351" width="8.5703125" style="967" customWidth="1"/>
    <col min="4352" max="4352" width="9.7109375" style="967"/>
    <col min="4353" max="4353" width="41.7109375" style="967" customWidth="1"/>
    <col min="4354" max="4354" width="12" style="967" customWidth="1"/>
    <col min="4355" max="4356" width="9.140625" style="967" customWidth="1"/>
    <col min="4357" max="4357" width="50.5703125" style="967" customWidth="1"/>
    <col min="4358" max="4358" width="12.5703125" style="967" customWidth="1"/>
    <col min="4359" max="4359" width="23.7109375" style="967" customWidth="1"/>
    <col min="4360" max="4360" width="0" style="967" hidden="1" customWidth="1"/>
    <col min="4361" max="4361" width="84.28515625" style="967" customWidth="1"/>
    <col min="4362" max="4362" width="11.5703125" style="967" customWidth="1"/>
    <col min="4363" max="4363" width="13.28515625" style="967" customWidth="1"/>
    <col min="4364" max="4364" width="0" style="967" hidden="1" customWidth="1"/>
    <col min="4365" max="4365" width="84.140625" style="967" customWidth="1"/>
    <col min="4366" max="4366" width="11.7109375" style="967" customWidth="1"/>
    <col min="4367" max="4367" width="13" style="967" customWidth="1"/>
    <col min="4368" max="4369" width="16.140625" style="967" customWidth="1"/>
    <col min="4370" max="4370" width="19.140625" style="967" customWidth="1"/>
    <col min="4371" max="4371" width="16.28515625" style="967" customWidth="1"/>
    <col min="4372" max="4372" width="18.85546875" style="967" customWidth="1"/>
    <col min="4373" max="4373" width="20.7109375" style="967" customWidth="1"/>
    <col min="4374" max="4374" width="21.140625" style="967" customWidth="1"/>
    <col min="4375" max="4375" width="20.42578125" style="967" customWidth="1"/>
    <col min="4376" max="4604" width="9.140625" style="967" customWidth="1"/>
    <col min="4605" max="4605" width="11" style="967" customWidth="1"/>
    <col min="4606" max="4606" width="45.42578125" style="967" customWidth="1"/>
    <col min="4607" max="4607" width="8.5703125" style="967" customWidth="1"/>
    <col min="4608" max="4608" width="9.7109375" style="967"/>
    <col min="4609" max="4609" width="41.7109375" style="967" customWidth="1"/>
    <col min="4610" max="4610" width="12" style="967" customWidth="1"/>
    <col min="4611" max="4612" width="9.140625" style="967" customWidth="1"/>
    <col min="4613" max="4613" width="50.5703125" style="967" customWidth="1"/>
    <col min="4614" max="4614" width="12.5703125" style="967" customWidth="1"/>
    <col min="4615" max="4615" width="23.7109375" style="967" customWidth="1"/>
    <col min="4616" max="4616" width="0" style="967" hidden="1" customWidth="1"/>
    <col min="4617" max="4617" width="84.28515625" style="967" customWidth="1"/>
    <col min="4618" max="4618" width="11.5703125" style="967" customWidth="1"/>
    <col min="4619" max="4619" width="13.28515625" style="967" customWidth="1"/>
    <col min="4620" max="4620" width="0" style="967" hidden="1" customWidth="1"/>
    <col min="4621" max="4621" width="84.140625" style="967" customWidth="1"/>
    <col min="4622" max="4622" width="11.7109375" style="967" customWidth="1"/>
    <col min="4623" max="4623" width="13" style="967" customWidth="1"/>
    <col min="4624" max="4625" width="16.140625" style="967" customWidth="1"/>
    <col min="4626" max="4626" width="19.140625" style="967" customWidth="1"/>
    <col min="4627" max="4627" width="16.28515625" style="967" customWidth="1"/>
    <col min="4628" max="4628" width="18.85546875" style="967" customWidth="1"/>
    <col min="4629" max="4629" width="20.7109375" style="967" customWidth="1"/>
    <col min="4630" max="4630" width="21.140625" style="967" customWidth="1"/>
    <col min="4631" max="4631" width="20.42578125" style="967" customWidth="1"/>
    <col min="4632" max="4860" width="9.140625" style="967" customWidth="1"/>
    <col min="4861" max="4861" width="11" style="967" customWidth="1"/>
    <col min="4862" max="4862" width="45.42578125" style="967" customWidth="1"/>
    <col min="4863" max="4863" width="8.5703125" style="967" customWidth="1"/>
    <col min="4864" max="4864" width="9.7109375" style="967"/>
    <col min="4865" max="4865" width="41.7109375" style="967" customWidth="1"/>
    <col min="4866" max="4866" width="12" style="967" customWidth="1"/>
    <col min="4867" max="4868" width="9.140625" style="967" customWidth="1"/>
    <col min="4869" max="4869" width="50.5703125" style="967" customWidth="1"/>
    <col min="4870" max="4870" width="12.5703125" style="967" customWidth="1"/>
    <col min="4871" max="4871" width="23.7109375" style="967" customWidth="1"/>
    <col min="4872" max="4872" width="0" style="967" hidden="1" customWidth="1"/>
    <col min="4873" max="4873" width="84.28515625" style="967" customWidth="1"/>
    <col min="4874" max="4874" width="11.5703125" style="967" customWidth="1"/>
    <col min="4875" max="4875" width="13.28515625" style="967" customWidth="1"/>
    <col min="4876" max="4876" width="0" style="967" hidden="1" customWidth="1"/>
    <col min="4877" max="4877" width="84.140625" style="967" customWidth="1"/>
    <col min="4878" max="4878" width="11.7109375" style="967" customWidth="1"/>
    <col min="4879" max="4879" width="13" style="967" customWidth="1"/>
    <col min="4880" max="4881" width="16.140625" style="967" customWidth="1"/>
    <col min="4882" max="4882" width="19.140625" style="967" customWidth="1"/>
    <col min="4883" max="4883" width="16.28515625" style="967" customWidth="1"/>
    <col min="4884" max="4884" width="18.85546875" style="967" customWidth="1"/>
    <col min="4885" max="4885" width="20.7109375" style="967" customWidth="1"/>
    <col min="4886" max="4886" width="21.140625" style="967" customWidth="1"/>
    <col min="4887" max="4887" width="20.42578125" style="967" customWidth="1"/>
    <col min="4888" max="5116" width="9.140625" style="967" customWidth="1"/>
    <col min="5117" max="5117" width="11" style="967" customWidth="1"/>
    <col min="5118" max="5118" width="45.42578125" style="967" customWidth="1"/>
    <col min="5119" max="5119" width="8.5703125" style="967" customWidth="1"/>
    <col min="5120" max="5120" width="9.7109375" style="967"/>
    <col min="5121" max="5121" width="41.7109375" style="967" customWidth="1"/>
    <col min="5122" max="5122" width="12" style="967" customWidth="1"/>
    <col min="5123" max="5124" width="9.140625" style="967" customWidth="1"/>
    <col min="5125" max="5125" width="50.5703125" style="967" customWidth="1"/>
    <col min="5126" max="5126" width="12.5703125" style="967" customWidth="1"/>
    <col min="5127" max="5127" width="23.7109375" style="967" customWidth="1"/>
    <col min="5128" max="5128" width="0" style="967" hidden="1" customWidth="1"/>
    <col min="5129" max="5129" width="84.28515625" style="967" customWidth="1"/>
    <col min="5130" max="5130" width="11.5703125" style="967" customWidth="1"/>
    <col min="5131" max="5131" width="13.28515625" style="967" customWidth="1"/>
    <col min="5132" max="5132" width="0" style="967" hidden="1" customWidth="1"/>
    <col min="5133" max="5133" width="84.140625" style="967" customWidth="1"/>
    <col min="5134" max="5134" width="11.7109375" style="967" customWidth="1"/>
    <col min="5135" max="5135" width="13" style="967" customWidth="1"/>
    <col min="5136" max="5137" width="16.140625" style="967" customWidth="1"/>
    <col min="5138" max="5138" width="19.140625" style="967" customWidth="1"/>
    <col min="5139" max="5139" width="16.28515625" style="967" customWidth="1"/>
    <col min="5140" max="5140" width="18.85546875" style="967" customWidth="1"/>
    <col min="5141" max="5141" width="20.7109375" style="967" customWidth="1"/>
    <col min="5142" max="5142" width="21.140625" style="967" customWidth="1"/>
    <col min="5143" max="5143" width="20.42578125" style="967" customWidth="1"/>
    <col min="5144" max="5372" width="9.140625" style="967" customWidth="1"/>
    <col min="5373" max="5373" width="11" style="967" customWidth="1"/>
    <col min="5374" max="5374" width="45.42578125" style="967" customWidth="1"/>
    <col min="5375" max="5375" width="8.5703125" style="967" customWidth="1"/>
    <col min="5376" max="5376" width="9.7109375" style="967"/>
    <col min="5377" max="5377" width="41.7109375" style="967" customWidth="1"/>
    <col min="5378" max="5378" width="12" style="967" customWidth="1"/>
    <col min="5379" max="5380" width="9.140625" style="967" customWidth="1"/>
    <col min="5381" max="5381" width="50.5703125" style="967" customWidth="1"/>
    <col min="5382" max="5382" width="12.5703125" style="967" customWidth="1"/>
    <col min="5383" max="5383" width="23.7109375" style="967" customWidth="1"/>
    <col min="5384" max="5384" width="0" style="967" hidden="1" customWidth="1"/>
    <col min="5385" max="5385" width="84.28515625" style="967" customWidth="1"/>
    <col min="5386" max="5386" width="11.5703125" style="967" customWidth="1"/>
    <col min="5387" max="5387" width="13.28515625" style="967" customWidth="1"/>
    <col min="5388" max="5388" width="0" style="967" hidden="1" customWidth="1"/>
    <col min="5389" max="5389" width="84.140625" style="967" customWidth="1"/>
    <col min="5390" max="5390" width="11.7109375" style="967" customWidth="1"/>
    <col min="5391" max="5391" width="13" style="967" customWidth="1"/>
    <col min="5392" max="5393" width="16.140625" style="967" customWidth="1"/>
    <col min="5394" max="5394" width="19.140625" style="967" customWidth="1"/>
    <col min="5395" max="5395" width="16.28515625" style="967" customWidth="1"/>
    <col min="5396" max="5396" width="18.85546875" style="967" customWidth="1"/>
    <col min="5397" max="5397" width="20.7109375" style="967" customWidth="1"/>
    <col min="5398" max="5398" width="21.140625" style="967" customWidth="1"/>
    <col min="5399" max="5399" width="20.42578125" style="967" customWidth="1"/>
    <col min="5400" max="5628" width="9.140625" style="967" customWidth="1"/>
    <col min="5629" max="5629" width="11" style="967" customWidth="1"/>
    <col min="5630" max="5630" width="45.42578125" style="967" customWidth="1"/>
    <col min="5631" max="5631" width="8.5703125" style="967" customWidth="1"/>
    <col min="5632" max="5632" width="9.7109375" style="967"/>
    <col min="5633" max="5633" width="41.7109375" style="967" customWidth="1"/>
    <col min="5634" max="5634" width="12" style="967" customWidth="1"/>
    <col min="5635" max="5636" width="9.140625" style="967" customWidth="1"/>
    <col min="5637" max="5637" width="50.5703125" style="967" customWidth="1"/>
    <col min="5638" max="5638" width="12.5703125" style="967" customWidth="1"/>
    <col min="5639" max="5639" width="23.7109375" style="967" customWidth="1"/>
    <col min="5640" max="5640" width="0" style="967" hidden="1" customWidth="1"/>
    <col min="5641" max="5641" width="84.28515625" style="967" customWidth="1"/>
    <col min="5642" max="5642" width="11.5703125" style="967" customWidth="1"/>
    <col min="5643" max="5643" width="13.28515625" style="967" customWidth="1"/>
    <col min="5644" max="5644" width="0" style="967" hidden="1" customWidth="1"/>
    <col min="5645" max="5645" width="84.140625" style="967" customWidth="1"/>
    <col min="5646" max="5646" width="11.7109375" style="967" customWidth="1"/>
    <col min="5647" max="5647" width="13" style="967" customWidth="1"/>
    <col min="5648" max="5649" width="16.140625" style="967" customWidth="1"/>
    <col min="5650" max="5650" width="19.140625" style="967" customWidth="1"/>
    <col min="5651" max="5651" width="16.28515625" style="967" customWidth="1"/>
    <col min="5652" max="5652" width="18.85546875" style="967" customWidth="1"/>
    <col min="5653" max="5653" width="20.7109375" style="967" customWidth="1"/>
    <col min="5654" max="5654" width="21.140625" style="967" customWidth="1"/>
    <col min="5655" max="5655" width="20.42578125" style="967" customWidth="1"/>
    <col min="5656" max="5884" width="9.140625" style="967" customWidth="1"/>
    <col min="5885" max="5885" width="11" style="967" customWidth="1"/>
    <col min="5886" max="5886" width="45.42578125" style="967" customWidth="1"/>
    <col min="5887" max="5887" width="8.5703125" style="967" customWidth="1"/>
    <col min="5888" max="5888" width="9.7109375" style="967"/>
    <col min="5889" max="5889" width="41.7109375" style="967" customWidth="1"/>
    <col min="5890" max="5890" width="12" style="967" customWidth="1"/>
    <col min="5891" max="5892" width="9.140625" style="967" customWidth="1"/>
    <col min="5893" max="5893" width="50.5703125" style="967" customWidth="1"/>
    <col min="5894" max="5894" width="12.5703125" style="967" customWidth="1"/>
    <col min="5895" max="5895" width="23.7109375" style="967" customWidth="1"/>
    <col min="5896" max="5896" width="0" style="967" hidden="1" customWidth="1"/>
    <col min="5897" max="5897" width="84.28515625" style="967" customWidth="1"/>
    <col min="5898" max="5898" width="11.5703125" style="967" customWidth="1"/>
    <col min="5899" max="5899" width="13.28515625" style="967" customWidth="1"/>
    <col min="5900" max="5900" width="0" style="967" hidden="1" customWidth="1"/>
    <col min="5901" max="5901" width="84.140625" style="967" customWidth="1"/>
    <col min="5902" max="5902" width="11.7109375" style="967" customWidth="1"/>
    <col min="5903" max="5903" width="13" style="967" customWidth="1"/>
    <col min="5904" max="5905" width="16.140625" style="967" customWidth="1"/>
    <col min="5906" max="5906" width="19.140625" style="967" customWidth="1"/>
    <col min="5907" max="5907" width="16.28515625" style="967" customWidth="1"/>
    <col min="5908" max="5908" width="18.85546875" style="967" customWidth="1"/>
    <col min="5909" max="5909" width="20.7109375" style="967" customWidth="1"/>
    <col min="5910" max="5910" width="21.140625" style="967" customWidth="1"/>
    <col min="5911" max="5911" width="20.42578125" style="967" customWidth="1"/>
    <col min="5912" max="6140" width="9.140625" style="967" customWidth="1"/>
    <col min="6141" max="6141" width="11" style="967" customWidth="1"/>
    <col min="6142" max="6142" width="45.42578125" style="967" customWidth="1"/>
    <col min="6143" max="6143" width="8.5703125" style="967" customWidth="1"/>
    <col min="6144" max="6144" width="9.7109375" style="967"/>
    <col min="6145" max="6145" width="41.7109375" style="967" customWidth="1"/>
    <col min="6146" max="6146" width="12" style="967" customWidth="1"/>
    <col min="6147" max="6148" width="9.140625" style="967" customWidth="1"/>
    <col min="6149" max="6149" width="50.5703125" style="967" customWidth="1"/>
    <col min="6150" max="6150" width="12.5703125" style="967" customWidth="1"/>
    <col min="6151" max="6151" width="23.7109375" style="967" customWidth="1"/>
    <col min="6152" max="6152" width="0" style="967" hidden="1" customWidth="1"/>
    <col min="6153" max="6153" width="84.28515625" style="967" customWidth="1"/>
    <col min="6154" max="6154" width="11.5703125" style="967" customWidth="1"/>
    <col min="6155" max="6155" width="13.28515625" style="967" customWidth="1"/>
    <col min="6156" max="6156" width="0" style="967" hidden="1" customWidth="1"/>
    <col min="6157" max="6157" width="84.140625" style="967" customWidth="1"/>
    <col min="6158" max="6158" width="11.7109375" style="967" customWidth="1"/>
    <col min="6159" max="6159" width="13" style="967" customWidth="1"/>
    <col min="6160" max="6161" width="16.140625" style="967" customWidth="1"/>
    <col min="6162" max="6162" width="19.140625" style="967" customWidth="1"/>
    <col min="6163" max="6163" width="16.28515625" style="967" customWidth="1"/>
    <col min="6164" max="6164" width="18.85546875" style="967" customWidth="1"/>
    <col min="6165" max="6165" width="20.7109375" style="967" customWidth="1"/>
    <col min="6166" max="6166" width="21.140625" style="967" customWidth="1"/>
    <col min="6167" max="6167" width="20.42578125" style="967" customWidth="1"/>
    <col min="6168" max="6396" width="9.140625" style="967" customWidth="1"/>
    <col min="6397" max="6397" width="11" style="967" customWidth="1"/>
    <col min="6398" max="6398" width="45.42578125" style="967" customWidth="1"/>
    <col min="6399" max="6399" width="8.5703125" style="967" customWidth="1"/>
    <col min="6400" max="6400" width="9.7109375" style="967"/>
    <col min="6401" max="6401" width="41.7109375" style="967" customWidth="1"/>
    <col min="6402" max="6402" width="12" style="967" customWidth="1"/>
    <col min="6403" max="6404" width="9.140625" style="967" customWidth="1"/>
    <col min="6405" max="6405" width="50.5703125" style="967" customWidth="1"/>
    <col min="6406" max="6406" width="12.5703125" style="967" customWidth="1"/>
    <col min="6407" max="6407" width="23.7109375" style="967" customWidth="1"/>
    <col min="6408" max="6408" width="0" style="967" hidden="1" customWidth="1"/>
    <col min="6409" max="6409" width="84.28515625" style="967" customWidth="1"/>
    <col min="6410" max="6410" width="11.5703125" style="967" customWidth="1"/>
    <col min="6411" max="6411" width="13.28515625" style="967" customWidth="1"/>
    <col min="6412" max="6412" width="0" style="967" hidden="1" customWidth="1"/>
    <col min="6413" max="6413" width="84.140625" style="967" customWidth="1"/>
    <col min="6414" max="6414" width="11.7109375" style="967" customWidth="1"/>
    <col min="6415" max="6415" width="13" style="967" customWidth="1"/>
    <col min="6416" max="6417" width="16.140625" style="967" customWidth="1"/>
    <col min="6418" max="6418" width="19.140625" style="967" customWidth="1"/>
    <col min="6419" max="6419" width="16.28515625" style="967" customWidth="1"/>
    <col min="6420" max="6420" width="18.85546875" style="967" customWidth="1"/>
    <col min="6421" max="6421" width="20.7109375" style="967" customWidth="1"/>
    <col min="6422" max="6422" width="21.140625" style="967" customWidth="1"/>
    <col min="6423" max="6423" width="20.42578125" style="967" customWidth="1"/>
    <col min="6424" max="6652" width="9.140625" style="967" customWidth="1"/>
    <col min="6653" max="6653" width="11" style="967" customWidth="1"/>
    <col min="6654" max="6654" width="45.42578125" style="967" customWidth="1"/>
    <col min="6655" max="6655" width="8.5703125" style="967" customWidth="1"/>
    <col min="6656" max="6656" width="9.7109375" style="967"/>
    <col min="6657" max="6657" width="41.7109375" style="967" customWidth="1"/>
    <col min="6658" max="6658" width="12" style="967" customWidth="1"/>
    <col min="6659" max="6660" width="9.140625" style="967" customWidth="1"/>
    <col min="6661" max="6661" width="50.5703125" style="967" customWidth="1"/>
    <col min="6662" max="6662" width="12.5703125" style="967" customWidth="1"/>
    <col min="6663" max="6663" width="23.7109375" style="967" customWidth="1"/>
    <col min="6664" max="6664" width="0" style="967" hidden="1" customWidth="1"/>
    <col min="6665" max="6665" width="84.28515625" style="967" customWidth="1"/>
    <col min="6666" max="6666" width="11.5703125" style="967" customWidth="1"/>
    <col min="6667" max="6667" width="13.28515625" style="967" customWidth="1"/>
    <col min="6668" max="6668" width="0" style="967" hidden="1" customWidth="1"/>
    <col min="6669" max="6669" width="84.140625" style="967" customWidth="1"/>
    <col min="6670" max="6670" width="11.7109375" style="967" customWidth="1"/>
    <col min="6671" max="6671" width="13" style="967" customWidth="1"/>
    <col min="6672" max="6673" width="16.140625" style="967" customWidth="1"/>
    <col min="6674" max="6674" width="19.140625" style="967" customWidth="1"/>
    <col min="6675" max="6675" width="16.28515625" style="967" customWidth="1"/>
    <col min="6676" max="6676" width="18.85546875" style="967" customWidth="1"/>
    <col min="6677" max="6677" width="20.7109375" style="967" customWidth="1"/>
    <col min="6678" max="6678" width="21.140625" style="967" customWidth="1"/>
    <col min="6679" max="6679" width="20.42578125" style="967" customWidth="1"/>
    <col min="6680" max="6908" width="9.140625" style="967" customWidth="1"/>
    <col min="6909" max="6909" width="11" style="967" customWidth="1"/>
    <col min="6910" max="6910" width="45.42578125" style="967" customWidth="1"/>
    <col min="6911" max="6911" width="8.5703125" style="967" customWidth="1"/>
    <col min="6912" max="6912" width="9.7109375" style="967"/>
    <col min="6913" max="6913" width="41.7109375" style="967" customWidth="1"/>
    <col min="6914" max="6914" width="12" style="967" customWidth="1"/>
    <col min="6915" max="6916" width="9.140625" style="967" customWidth="1"/>
    <col min="6917" max="6917" width="50.5703125" style="967" customWidth="1"/>
    <col min="6918" max="6918" width="12.5703125" style="967" customWidth="1"/>
    <col min="6919" max="6919" width="23.7109375" style="967" customWidth="1"/>
    <col min="6920" max="6920" width="0" style="967" hidden="1" customWidth="1"/>
    <col min="6921" max="6921" width="84.28515625" style="967" customWidth="1"/>
    <col min="6922" max="6922" width="11.5703125" style="967" customWidth="1"/>
    <col min="6923" max="6923" width="13.28515625" style="967" customWidth="1"/>
    <col min="6924" max="6924" width="0" style="967" hidden="1" customWidth="1"/>
    <col min="6925" max="6925" width="84.140625" style="967" customWidth="1"/>
    <col min="6926" max="6926" width="11.7109375" style="967" customWidth="1"/>
    <col min="6927" max="6927" width="13" style="967" customWidth="1"/>
    <col min="6928" max="6929" width="16.140625" style="967" customWidth="1"/>
    <col min="6930" max="6930" width="19.140625" style="967" customWidth="1"/>
    <col min="6931" max="6931" width="16.28515625" style="967" customWidth="1"/>
    <col min="6932" max="6932" width="18.85546875" style="967" customWidth="1"/>
    <col min="6933" max="6933" width="20.7109375" style="967" customWidth="1"/>
    <col min="6934" max="6934" width="21.140625" style="967" customWidth="1"/>
    <col min="6935" max="6935" width="20.42578125" style="967" customWidth="1"/>
    <col min="6936" max="7164" width="9.140625" style="967" customWidth="1"/>
    <col min="7165" max="7165" width="11" style="967" customWidth="1"/>
    <col min="7166" max="7166" width="45.42578125" style="967" customWidth="1"/>
    <col min="7167" max="7167" width="8.5703125" style="967" customWidth="1"/>
    <col min="7168" max="7168" width="9.7109375" style="967"/>
    <col min="7169" max="7169" width="41.7109375" style="967" customWidth="1"/>
    <col min="7170" max="7170" width="12" style="967" customWidth="1"/>
    <col min="7171" max="7172" width="9.140625" style="967" customWidth="1"/>
    <col min="7173" max="7173" width="50.5703125" style="967" customWidth="1"/>
    <col min="7174" max="7174" width="12.5703125" style="967" customWidth="1"/>
    <col min="7175" max="7175" width="23.7109375" style="967" customWidth="1"/>
    <col min="7176" max="7176" width="0" style="967" hidden="1" customWidth="1"/>
    <col min="7177" max="7177" width="84.28515625" style="967" customWidth="1"/>
    <col min="7178" max="7178" width="11.5703125" style="967" customWidth="1"/>
    <col min="7179" max="7179" width="13.28515625" style="967" customWidth="1"/>
    <col min="7180" max="7180" width="0" style="967" hidden="1" customWidth="1"/>
    <col min="7181" max="7181" width="84.140625" style="967" customWidth="1"/>
    <col min="7182" max="7182" width="11.7109375" style="967" customWidth="1"/>
    <col min="7183" max="7183" width="13" style="967" customWidth="1"/>
    <col min="7184" max="7185" width="16.140625" style="967" customWidth="1"/>
    <col min="7186" max="7186" width="19.140625" style="967" customWidth="1"/>
    <col min="7187" max="7187" width="16.28515625" style="967" customWidth="1"/>
    <col min="7188" max="7188" width="18.85546875" style="967" customWidth="1"/>
    <col min="7189" max="7189" width="20.7109375" style="967" customWidth="1"/>
    <col min="7190" max="7190" width="21.140625" style="967" customWidth="1"/>
    <col min="7191" max="7191" width="20.42578125" style="967" customWidth="1"/>
    <col min="7192" max="7420" width="9.140625" style="967" customWidth="1"/>
    <col min="7421" max="7421" width="11" style="967" customWidth="1"/>
    <col min="7422" max="7422" width="45.42578125" style="967" customWidth="1"/>
    <col min="7423" max="7423" width="8.5703125" style="967" customWidth="1"/>
    <col min="7424" max="7424" width="9.7109375" style="967"/>
    <col min="7425" max="7425" width="41.7109375" style="967" customWidth="1"/>
    <col min="7426" max="7426" width="12" style="967" customWidth="1"/>
    <col min="7427" max="7428" width="9.140625" style="967" customWidth="1"/>
    <col min="7429" max="7429" width="50.5703125" style="967" customWidth="1"/>
    <col min="7430" max="7430" width="12.5703125" style="967" customWidth="1"/>
    <col min="7431" max="7431" width="23.7109375" style="967" customWidth="1"/>
    <col min="7432" max="7432" width="0" style="967" hidden="1" customWidth="1"/>
    <col min="7433" max="7433" width="84.28515625" style="967" customWidth="1"/>
    <col min="7434" max="7434" width="11.5703125" style="967" customWidth="1"/>
    <col min="7435" max="7435" width="13.28515625" style="967" customWidth="1"/>
    <col min="7436" max="7436" width="0" style="967" hidden="1" customWidth="1"/>
    <col min="7437" max="7437" width="84.140625" style="967" customWidth="1"/>
    <col min="7438" max="7438" width="11.7109375" style="967" customWidth="1"/>
    <col min="7439" max="7439" width="13" style="967" customWidth="1"/>
    <col min="7440" max="7441" width="16.140625" style="967" customWidth="1"/>
    <col min="7442" max="7442" width="19.140625" style="967" customWidth="1"/>
    <col min="7443" max="7443" width="16.28515625" style="967" customWidth="1"/>
    <col min="7444" max="7444" width="18.85546875" style="967" customWidth="1"/>
    <col min="7445" max="7445" width="20.7109375" style="967" customWidth="1"/>
    <col min="7446" max="7446" width="21.140625" style="967" customWidth="1"/>
    <col min="7447" max="7447" width="20.42578125" style="967" customWidth="1"/>
    <col min="7448" max="7676" width="9.140625" style="967" customWidth="1"/>
    <col min="7677" max="7677" width="11" style="967" customWidth="1"/>
    <col min="7678" max="7678" width="45.42578125" style="967" customWidth="1"/>
    <col min="7679" max="7679" width="8.5703125" style="967" customWidth="1"/>
    <col min="7680" max="7680" width="9.7109375" style="967"/>
    <col min="7681" max="7681" width="41.7109375" style="967" customWidth="1"/>
    <col min="7682" max="7682" width="12" style="967" customWidth="1"/>
    <col min="7683" max="7684" width="9.140625" style="967" customWidth="1"/>
    <col min="7685" max="7685" width="50.5703125" style="967" customWidth="1"/>
    <col min="7686" max="7686" width="12.5703125" style="967" customWidth="1"/>
    <col min="7687" max="7687" width="23.7109375" style="967" customWidth="1"/>
    <col min="7688" max="7688" width="0" style="967" hidden="1" customWidth="1"/>
    <col min="7689" max="7689" width="84.28515625" style="967" customWidth="1"/>
    <col min="7690" max="7690" width="11.5703125" style="967" customWidth="1"/>
    <col min="7691" max="7691" width="13.28515625" style="967" customWidth="1"/>
    <col min="7692" max="7692" width="0" style="967" hidden="1" customWidth="1"/>
    <col min="7693" max="7693" width="84.140625" style="967" customWidth="1"/>
    <col min="7694" max="7694" width="11.7109375" style="967" customWidth="1"/>
    <col min="7695" max="7695" width="13" style="967" customWidth="1"/>
    <col min="7696" max="7697" width="16.140625" style="967" customWidth="1"/>
    <col min="7698" max="7698" width="19.140625" style="967" customWidth="1"/>
    <col min="7699" max="7699" width="16.28515625" style="967" customWidth="1"/>
    <col min="7700" max="7700" width="18.85546875" style="967" customWidth="1"/>
    <col min="7701" max="7701" width="20.7109375" style="967" customWidth="1"/>
    <col min="7702" max="7702" width="21.140625" style="967" customWidth="1"/>
    <col min="7703" max="7703" width="20.42578125" style="967" customWidth="1"/>
    <col min="7704" max="7932" width="9.140625" style="967" customWidth="1"/>
    <col min="7933" max="7933" width="11" style="967" customWidth="1"/>
    <col min="7934" max="7934" width="45.42578125" style="967" customWidth="1"/>
    <col min="7935" max="7935" width="8.5703125" style="967" customWidth="1"/>
    <col min="7936" max="7936" width="9.7109375" style="967"/>
    <col min="7937" max="7937" width="41.7109375" style="967" customWidth="1"/>
    <col min="7938" max="7938" width="12" style="967" customWidth="1"/>
    <col min="7939" max="7940" width="9.140625" style="967" customWidth="1"/>
    <col min="7941" max="7941" width="50.5703125" style="967" customWidth="1"/>
    <col min="7942" max="7942" width="12.5703125" style="967" customWidth="1"/>
    <col min="7943" max="7943" width="23.7109375" style="967" customWidth="1"/>
    <col min="7944" max="7944" width="0" style="967" hidden="1" customWidth="1"/>
    <col min="7945" max="7945" width="84.28515625" style="967" customWidth="1"/>
    <col min="7946" max="7946" width="11.5703125" style="967" customWidth="1"/>
    <col min="7947" max="7947" width="13.28515625" style="967" customWidth="1"/>
    <col min="7948" max="7948" width="0" style="967" hidden="1" customWidth="1"/>
    <col min="7949" max="7949" width="84.140625" style="967" customWidth="1"/>
    <col min="7950" max="7950" width="11.7109375" style="967" customWidth="1"/>
    <col min="7951" max="7951" width="13" style="967" customWidth="1"/>
    <col min="7952" max="7953" width="16.140625" style="967" customWidth="1"/>
    <col min="7954" max="7954" width="19.140625" style="967" customWidth="1"/>
    <col min="7955" max="7955" width="16.28515625" style="967" customWidth="1"/>
    <col min="7956" max="7956" width="18.85546875" style="967" customWidth="1"/>
    <col min="7957" max="7957" width="20.7109375" style="967" customWidth="1"/>
    <col min="7958" max="7958" width="21.140625" style="967" customWidth="1"/>
    <col min="7959" max="7959" width="20.42578125" style="967" customWidth="1"/>
    <col min="7960" max="8188" width="9.140625" style="967" customWidth="1"/>
    <col min="8189" max="8189" width="11" style="967" customWidth="1"/>
    <col min="8190" max="8190" width="45.42578125" style="967" customWidth="1"/>
    <col min="8191" max="8191" width="8.5703125" style="967" customWidth="1"/>
    <col min="8192" max="8192" width="9.7109375" style="967"/>
    <col min="8193" max="8193" width="41.7109375" style="967" customWidth="1"/>
    <col min="8194" max="8194" width="12" style="967" customWidth="1"/>
    <col min="8195" max="8196" width="9.140625" style="967" customWidth="1"/>
    <col min="8197" max="8197" width="50.5703125" style="967" customWidth="1"/>
    <col min="8198" max="8198" width="12.5703125" style="967" customWidth="1"/>
    <col min="8199" max="8199" width="23.7109375" style="967" customWidth="1"/>
    <col min="8200" max="8200" width="0" style="967" hidden="1" customWidth="1"/>
    <col min="8201" max="8201" width="84.28515625" style="967" customWidth="1"/>
    <col min="8202" max="8202" width="11.5703125" style="967" customWidth="1"/>
    <col min="8203" max="8203" width="13.28515625" style="967" customWidth="1"/>
    <col min="8204" max="8204" width="0" style="967" hidden="1" customWidth="1"/>
    <col min="8205" max="8205" width="84.140625" style="967" customWidth="1"/>
    <col min="8206" max="8206" width="11.7109375" style="967" customWidth="1"/>
    <col min="8207" max="8207" width="13" style="967" customWidth="1"/>
    <col min="8208" max="8209" width="16.140625" style="967" customWidth="1"/>
    <col min="8210" max="8210" width="19.140625" style="967" customWidth="1"/>
    <col min="8211" max="8211" width="16.28515625" style="967" customWidth="1"/>
    <col min="8212" max="8212" width="18.85546875" style="967" customWidth="1"/>
    <col min="8213" max="8213" width="20.7109375" style="967" customWidth="1"/>
    <col min="8214" max="8214" width="21.140625" style="967" customWidth="1"/>
    <col min="8215" max="8215" width="20.42578125" style="967" customWidth="1"/>
    <col min="8216" max="8444" width="9.140625" style="967" customWidth="1"/>
    <col min="8445" max="8445" width="11" style="967" customWidth="1"/>
    <col min="8446" max="8446" width="45.42578125" style="967" customWidth="1"/>
    <col min="8447" max="8447" width="8.5703125" style="967" customWidth="1"/>
    <col min="8448" max="8448" width="9.7109375" style="967"/>
    <col min="8449" max="8449" width="41.7109375" style="967" customWidth="1"/>
    <col min="8450" max="8450" width="12" style="967" customWidth="1"/>
    <col min="8451" max="8452" width="9.140625" style="967" customWidth="1"/>
    <col min="8453" max="8453" width="50.5703125" style="967" customWidth="1"/>
    <col min="8454" max="8454" width="12.5703125" style="967" customWidth="1"/>
    <col min="8455" max="8455" width="23.7109375" style="967" customWidth="1"/>
    <col min="8456" max="8456" width="0" style="967" hidden="1" customWidth="1"/>
    <col min="8457" max="8457" width="84.28515625" style="967" customWidth="1"/>
    <col min="8458" max="8458" width="11.5703125" style="967" customWidth="1"/>
    <col min="8459" max="8459" width="13.28515625" style="967" customWidth="1"/>
    <col min="8460" max="8460" width="0" style="967" hidden="1" customWidth="1"/>
    <col min="8461" max="8461" width="84.140625" style="967" customWidth="1"/>
    <col min="8462" max="8462" width="11.7109375" style="967" customWidth="1"/>
    <col min="8463" max="8463" width="13" style="967" customWidth="1"/>
    <col min="8464" max="8465" width="16.140625" style="967" customWidth="1"/>
    <col min="8466" max="8466" width="19.140625" style="967" customWidth="1"/>
    <col min="8467" max="8467" width="16.28515625" style="967" customWidth="1"/>
    <col min="8468" max="8468" width="18.85546875" style="967" customWidth="1"/>
    <col min="8469" max="8469" width="20.7109375" style="967" customWidth="1"/>
    <col min="8470" max="8470" width="21.140625" style="967" customWidth="1"/>
    <col min="8471" max="8471" width="20.42578125" style="967" customWidth="1"/>
    <col min="8472" max="8700" width="9.140625" style="967" customWidth="1"/>
    <col min="8701" max="8701" width="11" style="967" customWidth="1"/>
    <col min="8702" max="8702" width="45.42578125" style="967" customWidth="1"/>
    <col min="8703" max="8703" width="8.5703125" style="967" customWidth="1"/>
    <col min="8704" max="8704" width="9.7109375" style="967"/>
    <col min="8705" max="8705" width="41.7109375" style="967" customWidth="1"/>
    <col min="8706" max="8706" width="12" style="967" customWidth="1"/>
    <col min="8707" max="8708" width="9.140625" style="967" customWidth="1"/>
    <col min="8709" max="8709" width="50.5703125" style="967" customWidth="1"/>
    <col min="8710" max="8710" width="12.5703125" style="967" customWidth="1"/>
    <col min="8711" max="8711" width="23.7109375" style="967" customWidth="1"/>
    <col min="8712" max="8712" width="0" style="967" hidden="1" customWidth="1"/>
    <col min="8713" max="8713" width="84.28515625" style="967" customWidth="1"/>
    <col min="8714" max="8714" width="11.5703125" style="967" customWidth="1"/>
    <col min="8715" max="8715" width="13.28515625" style="967" customWidth="1"/>
    <col min="8716" max="8716" width="0" style="967" hidden="1" customWidth="1"/>
    <col min="8717" max="8717" width="84.140625" style="967" customWidth="1"/>
    <col min="8718" max="8718" width="11.7109375" style="967" customWidth="1"/>
    <col min="8719" max="8719" width="13" style="967" customWidth="1"/>
    <col min="8720" max="8721" width="16.140625" style="967" customWidth="1"/>
    <col min="8722" max="8722" width="19.140625" style="967" customWidth="1"/>
    <col min="8723" max="8723" width="16.28515625" style="967" customWidth="1"/>
    <col min="8724" max="8724" width="18.85546875" style="967" customWidth="1"/>
    <col min="8725" max="8725" width="20.7109375" style="967" customWidth="1"/>
    <col min="8726" max="8726" width="21.140625" style="967" customWidth="1"/>
    <col min="8727" max="8727" width="20.42578125" style="967" customWidth="1"/>
    <col min="8728" max="8956" width="9.140625" style="967" customWidth="1"/>
    <col min="8957" max="8957" width="11" style="967" customWidth="1"/>
    <col min="8958" max="8958" width="45.42578125" style="967" customWidth="1"/>
    <col min="8959" max="8959" width="8.5703125" style="967" customWidth="1"/>
    <col min="8960" max="8960" width="9.7109375" style="967"/>
    <col min="8961" max="8961" width="41.7109375" style="967" customWidth="1"/>
    <col min="8962" max="8962" width="12" style="967" customWidth="1"/>
    <col min="8963" max="8964" width="9.140625" style="967" customWidth="1"/>
    <col min="8965" max="8965" width="50.5703125" style="967" customWidth="1"/>
    <col min="8966" max="8966" width="12.5703125" style="967" customWidth="1"/>
    <col min="8967" max="8967" width="23.7109375" style="967" customWidth="1"/>
    <col min="8968" max="8968" width="0" style="967" hidden="1" customWidth="1"/>
    <col min="8969" max="8969" width="84.28515625" style="967" customWidth="1"/>
    <col min="8970" max="8970" width="11.5703125" style="967" customWidth="1"/>
    <col min="8971" max="8971" width="13.28515625" style="967" customWidth="1"/>
    <col min="8972" max="8972" width="0" style="967" hidden="1" customWidth="1"/>
    <col min="8973" max="8973" width="84.140625" style="967" customWidth="1"/>
    <col min="8974" max="8974" width="11.7109375" style="967" customWidth="1"/>
    <col min="8975" max="8975" width="13" style="967" customWidth="1"/>
    <col min="8976" max="8977" width="16.140625" style="967" customWidth="1"/>
    <col min="8978" max="8978" width="19.140625" style="967" customWidth="1"/>
    <col min="8979" max="8979" width="16.28515625" style="967" customWidth="1"/>
    <col min="8980" max="8980" width="18.85546875" style="967" customWidth="1"/>
    <col min="8981" max="8981" width="20.7109375" style="967" customWidth="1"/>
    <col min="8982" max="8982" width="21.140625" style="967" customWidth="1"/>
    <col min="8983" max="8983" width="20.42578125" style="967" customWidth="1"/>
    <col min="8984" max="9212" width="9.140625" style="967" customWidth="1"/>
    <col min="9213" max="9213" width="11" style="967" customWidth="1"/>
    <col min="9214" max="9214" width="45.42578125" style="967" customWidth="1"/>
    <col min="9215" max="9215" width="8.5703125" style="967" customWidth="1"/>
    <col min="9216" max="9216" width="9.7109375" style="967"/>
    <col min="9217" max="9217" width="41.7109375" style="967" customWidth="1"/>
    <col min="9218" max="9218" width="12" style="967" customWidth="1"/>
    <col min="9219" max="9220" width="9.140625" style="967" customWidth="1"/>
    <col min="9221" max="9221" width="50.5703125" style="967" customWidth="1"/>
    <col min="9222" max="9222" width="12.5703125" style="967" customWidth="1"/>
    <col min="9223" max="9223" width="23.7109375" style="967" customWidth="1"/>
    <col min="9224" max="9224" width="0" style="967" hidden="1" customWidth="1"/>
    <col min="9225" max="9225" width="84.28515625" style="967" customWidth="1"/>
    <col min="9226" max="9226" width="11.5703125" style="967" customWidth="1"/>
    <col min="9227" max="9227" width="13.28515625" style="967" customWidth="1"/>
    <col min="9228" max="9228" width="0" style="967" hidden="1" customWidth="1"/>
    <col min="9229" max="9229" width="84.140625" style="967" customWidth="1"/>
    <col min="9230" max="9230" width="11.7109375" style="967" customWidth="1"/>
    <col min="9231" max="9231" width="13" style="967" customWidth="1"/>
    <col min="9232" max="9233" width="16.140625" style="967" customWidth="1"/>
    <col min="9234" max="9234" width="19.140625" style="967" customWidth="1"/>
    <col min="9235" max="9235" width="16.28515625" style="967" customWidth="1"/>
    <col min="9236" max="9236" width="18.85546875" style="967" customWidth="1"/>
    <col min="9237" max="9237" width="20.7109375" style="967" customWidth="1"/>
    <col min="9238" max="9238" width="21.140625" style="967" customWidth="1"/>
    <col min="9239" max="9239" width="20.42578125" style="967" customWidth="1"/>
    <col min="9240" max="9468" width="9.140625" style="967" customWidth="1"/>
    <col min="9469" max="9469" width="11" style="967" customWidth="1"/>
    <col min="9470" max="9470" width="45.42578125" style="967" customWidth="1"/>
    <col min="9471" max="9471" width="8.5703125" style="967" customWidth="1"/>
    <col min="9472" max="9472" width="9.7109375" style="967"/>
    <col min="9473" max="9473" width="41.7109375" style="967" customWidth="1"/>
    <col min="9474" max="9474" width="12" style="967" customWidth="1"/>
    <col min="9475" max="9476" width="9.140625" style="967" customWidth="1"/>
    <col min="9477" max="9477" width="50.5703125" style="967" customWidth="1"/>
    <col min="9478" max="9478" width="12.5703125" style="967" customWidth="1"/>
    <col min="9479" max="9479" width="23.7109375" style="967" customWidth="1"/>
    <col min="9480" max="9480" width="0" style="967" hidden="1" customWidth="1"/>
    <col min="9481" max="9481" width="84.28515625" style="967" customWidth="1"/>
    <col min="9482" max="9482" width="11.5703125" style="967" customWidth="1"/>
    <col min="9483" max="9483" width="13.28515625" style="967" customWidth="1"/>
    <col min="9484" max="9484" width="0" style="967" hidden="1" customWidth="1"/>
    <col min="9485" max="9485" width="84.140625" style="967" customWidth="1"/>
    <col min="9486" max="9486" width="11.7109375" style="967" customWidth="1"/>
    <col min="9487" max="9487" width="13" style="967" customWidth="1"/>
    <col min="9488" max="9489" width="16.140625" style="967" customWidth="1"/>
    <col min="9490" max="9490" width="19.140625" style="967" customWidth="1"/>
    <col min="9491" max="9491" width="16.28515625" style="967" customWidth="1"/>
    <col min="9492" max="9492" width="18.85546875" style="967" customWidth="1"/>
    <col min="9493" max="9493" width="20.7109375" style="967" customWidth="1"/>
    <col min="9494" max="9494" width="21.140625" style="967" customWidth="1"/>
    <col min="9495" max="9495" width="20.42578125" style="967" customWidth="1"/>
    <col min="9496" max="9724" width="9.140625" style="967" customWidth="1"/>
    <col min="9725" max="9725" width="11" style="967" customWidth="1"/>
    <col min="9726" max="9726" width="45.42578125" style="967" customWidth="1"/>
    <col min="9727" max="9727" width="8.5703125" style="967" customWidth="1"/>
    <col min="9728" max="9728" width="9.7109375" style="967"/>
    <col min="9729" max="9729" width="41.7109375" style="967" customWidth="1"/>
    <col min="9730" max="9730" width="12" style="967" customWidth="1"/>
    <col min="9731" max="9732" width="9.140625" style="967" customWidth="1"/>
    <col min="9733" max="9733" width="50.5703125" style="967" customWidth="1"/>
    <col min="9734" max="9734" width="12.5703125" style="967" customWidth="1"/>
    <col min="9735" max="9735" width="23.7109375" style="967" customWidth="1"/>
    <col min="9736" max="9736" width="0" style="967" hidden="1" customWidth="1"/>
    <col min="9737" max="9737" width="84.28515625" style="967" customWidth="1"/>
    <col min="9738" max="9738" width="11.5703125" style="967" customWidth="1"/>
    <col min="9739" max="9739" width="13.28515625" style="967" customWidth="1"/>
    <col min="9740" max="9740" width="0" style="967" hidden="1" customWidth="1"/>
    <col min="9741" max="9741" width="84.140625" style="967" customWidth="1"/>
    <col min="9742" max="9742" width="11.7109375" style="967" customWidth="1"/>
    <col min="9743" max="9743" width="13" style="967" customWidth="1"/>
    <col min="9744" max="9745" width="16.140625" style="967" customWidth="1"/>
    <col min="9746" max="9746" width="19.140625" style="967" customWidth="1"/>
    <col min="9747" max="9747" width="16.28515625" style="967" customWidth="1"/>
    <col min="9748" max="9748" width="18.85546875" style="967" customWidth="1"/>
    <col min="9749" max="9749" width="20.7109375" style="967" customWidth="1"/>
    <col min="9750" max="9750" width="21.140625" style="967" customWidth="1"/>
    <col min="9751" max="9751" width="20.42578125" style="967" customWidth="1"/>
    <col min="9752" max="9980" width="9.140625" style="967" customWidth="1"/>
    <col min="9981" max="9981" width="11" style="967" customWidth="1"/>
    <col min="9982" max="9982" width="45.42578125" style="967" customWidth="1"/>
    <col min="9983" max="9983" width="8.5703125" style="967" customWidth="1"/>
    <col min="9984" max="9984" width="9.7109375" style="967"/>
    <col min="9985" max="9985" width="41.7109375" style="967" customWidth="1"/>
    <col min="9986" max="9986" width="12" style="967" customWidth="1"/>
    <col min="9987" max="9988" width="9.140625" style="967" customWidth="1"/>
    <col min="9989" max="9989" width="50.5703125" style="967" customWidth="1"/>
    <col min="9990" max="9990" width="12.5703125" style="967" customWidth="1"/>
    <col min="9991" max="9991" width="23.7109375" style="967" customWidth="1"/>
    <col min="9992" max="9992" width="0" style="967" hidden="1" customWidth="1"/>
    <col min="9993" max="9993" width="84.28515625" style="967" customWidth="1"/>
    <col min="9994" max="9994" width="11.5703125" style="967" customWidth="1"/>
    <col min="9995" max="9995" width="13.28515625" style="967" customWidth="1"/>
    <col min="9996" max="9996" width="0" style="967" hidden="1" customWidth="1"/>
    <col min="9997" max="9997" width="84.140625" style="967" customWidth="1"/>
    <col min="9998" max="9998" width="11.7109375" style="967" customWidth="1"/>
    <col min="9999" max="9999" width="13" style="967" customWidth="1"/>
    <col min="10000" max="10001" width="16.140625" style="967" customWidth="1"/>
    <col min="10002" max="10002" width="19.140625" style="967" customWidth="1"/>
    <col min="10003" max="10003" width="16.28515625" style="967" customWidth="1"/>
    <col min="10004" max="10004" width="18.85546875" style="967" customWidth="1"/>
    <col min="10005" max="10005" width="20.7109375" style="967" customWidth="1"/>
    <col min="10006" max="10006" width="21.140625" style="967" customWidth="1"/>
    <col min="10007" max="10007" width="20.42578125" style="967" customWidth="1"/>
    <col min="10008" max="10236" width="9.140625" style="967" customWidth="1"/>
    <col min="10237" max="10237" width="11" style="967" customWidth="1"/>
    <col min="10238" max="10238" width="45.42578125" style="967" customWidth="1"/>
    <col min="10239" max="10239" width="8.5703125" style="967" customWidth="1"/>
    <col min="10240" max="10240" width="9.7109375" style="967"/>
    <col min="10241" max="10241" width="41.7109375" style="967" customWidth="1"/>
    <col min="10242" max="10242" width="12" style="967" customWidth="1"/>
    <col min="10243" max="10244" width="9.140625" style="967" customWidth="1"/>
    <col min="10245" max="10245" width="50.5703125" style="967" customWidth="1"/>
    <col min="10246" max="10246" width="12.5703125" style="967" customWidth="1"/>
    <col min="10247" max="10247" width="23.7109375" style="967" customWidth="1"/>
    <col min="10248" max="10248" width="0" style="967" hidden="1" customWidth="1"/>
    <col min="10249" max="10249" width="84.28515625" style="967" customWidth="1"/>
    <col min="10250" max="10250" width="11.5703125" style="967" customWidth="1"/>
    <col min="10251" max="10251" width="13.28515625" style="967" customWidth="1"/>
    <col min="10252" max="10252" width="0" style="967" hidden="1" customWidth="1"/>
    <col min="10253" max="10253" width="84.140625" style="967" customWidth="1"/>
    <col min="10254" max="10254" width="11.7109375" style="967" customWidth="1"/>
    <col min="10255" max="10255" width="13" style="967" customWidth="1"/>
    <col min="10256" max="10257" width="16.140625" style="967" customWidth="1"/>
    <col min="10258" max="10258" width="19.140625" style="967" customWidth="1"/>
    <col min="10259" max="10259" width="16.28515625" style="967" customWidth="1"/>
    <col min="10260" max="10260" width="18.85546875" style="967" customWidth="1"/>
    <col min="10261" max="10261" width="20.7109375" style="967" customWidth="1"/>
    <col min="10262" max="10262" width="21.140625" style="967" customWidth="1"/>
    <col min="10263" max="10263" width="20.42578125" style="967" customWidth="1"/>
    <col min="10264" max="10492" width="9.140625" style="967" customWidth="1"/>
    <col min="10493" max="10493" width="11" style="967" customWidth="1"/>
    <col min="10494" max="10494" width="45.42578125" style="967" customWidth="1"/>
    <col min="10495" max="10495" width="8.5703125" style="967" customWidth="1"/>
    <col min="10496" max="10496" width="9.7109375" style="967"/>
    <col min="10497" max="10497" width="41.7109375" style="967" customWidth="1"/>
    <col min="10498" max="10498" width="12" style="967" customWidth="1"/>
    <col min="10499" max="10500" width="9.140625" style="967" customWidth="1"/>
    <col min="10501" max="10501" width="50.5703125" style="967" customWidth="1"/>
    <col min="10502" max="10502" width="12.5703125" style="967" customWidth="1"/>
    <col min="10503" max="10503" width="23.7109375" style="967" customWidth="1"/>
    <col min="10504" max="10504" width="0" style="967" hidden="1" customWidth="1"/>
    <col min="10505" max="10505" width="84.28515625" style="967" customWidth="1"/>
    <col min="10506" max="10506" width="11.5703125" style="967" customWidth="1"/>
    <col min="10507" max="10507" width="13.28515625" style="967" customWidth="1"/>
    <col min="10508" max="10508" width="0" style="967" hidden="1" customWidth="1"/>
    <col min="10509" max="10509" width="84.140625" style="967" customWidth="1"/>
    <col min="10510" max="10510" width="11.7109375" style="967" customWidth="1"/>
    <col min="10511" max="10511" width="13" style="967" customWidth="1"/>
    <col min="10512" max="10513" width="16.140625" style="967" customWidth="1"/>
    <col min="10514" max="10514" width="19.140625" style="967" customWidth="1"/>
    <col min="10515" max="10515" width="16.28515625" style="967" customWidth="1"/>
    <col min="10516" max="10516" width="18.85546875" style="967" customWidth="1"/>
    <col min="10517" max="10517" width="20.7109375" style="967" customWidth="1"/>
    <col min="10518" max="10518" width="21.140625" style="967" customWidth="1"/>
    <col min="10519" max="10519" width="20.42578125" style="967" customWidth="1"/>
    <col min="10520" max="10748" width="9.140625" style="967" customWidth="1"/>
    <col min="10749" max="10749" width="11" style="967" customWidth="1"/>
    <col min="10750" max="10750" width="45.42578125" style="967" customWidth="1"/>
    <col min="10751" max="10751" width="8.5703125" style="967" customWidth="1"/>
    <col min="10752" max="10752" width="9.7109375" style="967"/>
    <col min="10753" max="10753" width="41.7109375" style="967" customWidth="1"/>
    <col min="10754" max="10754" width="12" style="967" customWidth="1"/>
    <col min="10755" max="10756" width="9.140625" style="967" customWidth="1"/>
    <col min="10757" max="10757" width="50.5703125" style="967" customWidth="1"/>
    <col min="10758" max="10758" width="12.5703125" style="967" customWidth="1"/>
    <col min="10759" max="10759" width="23.7109375" style="967" customWidth="1"/>
    <col min="10760" max="10760" width="0" style="967" hidden="1" customWidth="1"/>
    <col min="10761" max="10761" width="84.28515625" style="967" customWidth="1"/>
    <col min="10762" max="10762" width="11.5703125" style="967" customWidth="1"/>
    <col min="10763" max="10763" width="13.28515625" style="967" customWidth="1"/>
    <col min="10764" max="10764" width="0" style="967" hidden="1" customWidth="1"/>
    <col min="10765" max="10765" width="84.140625" style="967" customWidth="1"/>
    <col min="10766" max="10766" width="11.7109375" style="967" customWidth="1"/>
    <col min="10767" max="10767" width="13" style="967" customWidth="1"/>
    <col min="10768" max="10769" width="16.140625" style="967" customWidth="1"/>
    <col min="10770" max="10770" width="19.140625" style="967" customWidth="1"/>
    <col min="10771" max="10771" width="16.28515625" style="967" customWidth="1"/>
    <col min="10772" max="10772" width="18.85546875" style="967" customWidth="1"/>
    <col min="10773" max="10773" width="20.7109375" style="967" customWidth="1"/>
    <col min="10774" max="10774" width="21.140625" style="967" customWidth="1"/>
    <col min="10775" max="10775" width="20.42578125" style="967" customWidth="1"/>
    <col min="10776" max="11004" width="9.140625" style="967" customWidth="1"/>
    <col min="11005" max="11005" width="11" style="967" customWidth="1"/>
    <col min="11006" max="11006" width="45.42578125" style="967" customWidth="1"/>
    <col min="11007" max="11007" width="8.5703125" style="967" customWidth="1"/>
    <col min="11008" max="11008" width="9.7109375" style="967"/>
    <col min="11009" max="11009" width="41.7109375" style="967" customWidth="1"/>
    <col min="11010" max="11010" width="12" style="967" customWidth="1"/>
    <col min="11011" max="11012" width="9.140625" style="967" customWidth="1"/>
    <col min="11013" max="11013" width="50.5703125" style="967" customWidth="1"/>
    <col min="11014" max="11014" width="12.5703125" style="967" customWidth="1"/>
    <col min="11015" max="11015" width="23.7109375" style="967" customWidth="1"/>
    <col min="11016" max="11016" width="0" style="967" hidden="1" customWidth="1"/>
    <col min="11017" max="11017" width="84.28515625" style="967" customWidth="1"/>
    <col min="11018" max="11018" width="11.5703125" style="967" customWidth="1"/>
    <col min="11019" max="11019" width="13.28515625" style="967" customWidth="1"/>
    <col min="11020" max="11020" width="0" style="967" hidden="1" customWidth="1"/>
    <col min="11021" max="11021" width="84.140625" style="967" customWidth="1"/>
    <col min="11022" max="11022" width="11.7109375" style="967" customWidth="1"/>
    <col min="11023" max="11023" width="13" style="967" customWidth="1"/>
    <col min="11024" max="11025" width="16.140625" style="967" customWidth="1"/>
    <col min="11026" max="11026" width="19.140625" style="967" customWidth="1"/>
    <col min="11027" max="11027" width="16.28515625" style="967" customWidth="1"/>
    <col min="11028" max="11028" width="18.85546875" style="967" customWidth="1"/>
    <col min="11029" max="11029" width="20.7109375" style="967" customWidth="1"/>
    <col min="11030" max="11030" width="21.140625" style="967" customWidth="1"/>
    <col min="11031" max="11031" width="20.42578125" style="967" customWidth="1"/>
    <col min="11032" max="11260" width="9.140625" style="967" customWidth="1"/>
    <col min="11261" max="11261" width="11" style="967" customWidth="1"/>
    <col min="11262" max="11262" width="45.42578125" style="967" customWidth="1"/>
    <col min="11263" max="11263" width="8.5703125" style="967" customWidth="1"/>
    <col min="11264" max="11264" width="9.7109375" style="967"/>
    <col min="11265" max="11265" width="41.7109375" style="967" customWidth="1"/>
    <col min="11266" max="11266" width="12" style="967" customWidth="1"/>
    <col min="11267" max="11268" width="9.140625" style="967" customWidth="1"/>
    <col min="11269" max="11269" width="50.5703125" style="967" customWidth="1"/>
    <col min="11270" max="11270" width="12.5703125" style="967" customWidth="1"/>
    <col min="11271" max="11271" width="23.7109375" style="967" customWidth="1"/>
    <col min="11272" max="11272" width="0" style="967" hidden="1" customWidth="1"/>
    <col min="11273" max="11273" width="84.28515625" style="967" customWidth="1"/>
    <col min="11274" max="11274" width="11.5703125" style="967" customWidth="1"/>
    <col min="11275" max="11275" width="13.28515625" style="967" customWidth="1"/>
    <col min="11276" max="11276" width="0" style="967" hidden="1" customWidth="1"/>
    <col min="11277" max="11277" width="84.140625" style="967" customWidth="1"/>
    <col min="11278" max="11278" width="11.7109375" style="967" customWidth="1"/>
    <col min="11279" max="11279" width="13" style="967" customWidth="1"/>
    <col min="11280" max="11281" width="16.140625" style="967" customWidth="1"/>
    <col min="11282" max="11282" width="19.140625" style="967" customWidth="1"/>
    <col min="11283" max="11283" width="16.28515625" style="967" customWidth="1"/>
    <col min="11284" max="11284" width="18.85546875" style="967" customWidth="1"/>
    <col min="11285" max="11285" width="20.7109375" style="967" customWidth="1"/>
    <col min="11286" max="11286" width="21.140625" style="967" customWidth="1"/>
    <col min="11287" max="11287" width="20.42578125" style="967" customWidth="1"/>
    <col min="11288" max="11516" width="9.140625" style="967" customWidth="1"/>
    <col min="11517" max="11517" width="11" style="967" customWidth="1"/>
    <col min="11518" max="11518" width="45.42578125" style="967" customWidth="1"/>
    <col min="11519" max="11519" width="8.5703125" style="967" customWidth="1"/>
    <col min="11520" max="11520" width="9.7109375" style="967"/>
    <col min="11521" max="11521" width="41.7109375" style="967" customWidth="1"/>
    <col min="11522" max="11522" width="12" style="967" customWidth="1"/>
    <col min="11523" max="11524" width="9.140625" style="967" customWidth="1"/>
    <col min="11525" max="11525" width="50.5703125" style="967" customWidth="1"/>
    <col min="11526" max="11526" width="12.5703125" style="967" customWidth="1"/>
    <col min="11527" max="11527" width="23.7109375" style="967" customWidth="1"/>
    <col min="11528" max="11528" width="0" style="967" hidden="1" customWidth="1"/>
    <col min="11529" max="11529" width="84.28515625" style="967" customWidth="1"/>
    <col min="11530" max="11530" width="11.5703125" style="967" customWidth="1"/>
    <col min="11531" max="11531" width="13.28515625" style="967" customWidth="1"/>
    <col min="11532" max="11532" width="0" style="967" hidden="1" customWidth="1"/>
    <col min="11533" max="11533" width="84.140625" style="967" customWidth="1"/>
    <col min="11534" max="11534" width="11.7109375" style="967" customWidth="1"/>
    <col min="11535" max="11535" width="13" style="967" customWidth="1"/>
    <col min="11536" max="11537" width="16.140625" style="967" customWidth="1"/>
    <col min="11538" max="11538" width="19.140625" style="967" customWidth="1"/>
    <col min="11539" max="11539" width="16.28515625" style="967" customWidth="1"/>
    <col min="11540" max="11540" width="18.85546875" style="967" customWidth="1"/>
    <col min="11541" max="11541" width="20.7109375" style="967" customWidth="1"/>
    <col min="11542" max="11542" width="21.140625" style="967" customWidth="1"/>
    <col min="11543" max="11543" width="20.42578125" style="967" customWidth="1"/>
    <col min="11544" max="11772" width="9.140625" style="967" customWidth="1"/>
    <col min="11773" max="11773" width="11" style="967" customWidth="1"/>
    <col min="11774" max="11774" width="45.42578125" style="967" customWidth="1"/>
    <col min="11775" max="11775" width="8.5703125" style="967" customWidth="1"/>
    <col min="11776" max="11776" width="9.7109375" style="967"/>
    <col min="11777" max="11777" width="41.7109375" style="967" customWidth="1"/>
    <col min="11778" max="11778" width="12" style="967" customWidth="1"/>
    <col min="11779" max="11780" width="9.140625" style="967" customWidth="1"/>
    <col min="11781" max="11781" width="50.5703125" style="967" customWidth="1"/>
    <col min="11782" max="11782" width="12.5703125" style="967" customWidth="1"/>
    <col min="11783" max="11783" width="23.7109375" style="967" customWidth="1"/>
    <col min="11784" max="11784" width="0" style="967" hidden="1" customWidth="1"/>
    <col min="11785" max="11785" width="84.28515625" style="967" customWidth="1"/>
    <col min="11786" max="11786" width="11.5703125" style="967" customWidth="1"/>
    <col min="11787" max="11787" width="13.28515625" style="967" customWidth="1"/>
    <col min="11788" max="11788" width="0" style="967" hidden="1" customWidth="1"/>
    <col min="11789" max="11789" width="84.140625" style="967" customWidth="1"/>
    <col min="11790" max="11790" width="11.7109375" style="967" customWidth="1"/>
    <col min="11791" max="11791" width="13" style="967" customWidth="1"/>
    <col min="11792" max="11793" width="16.140625" style="967" customWidth="1"/>
    <col min="11794" max="11794" width="19.140625" style="967" customWidth="1"/>
    <col min="11795" max="11795" width="16.28515625" style="967" customWidth="1"/>
    <col min="11796" max="11796" width="18.85546875" style="967" customWidth="1"/>
    <col min="11797" max="11797" width="20.7109375" style="967" customWidth="1"/>
    <col min="11798" max="11798" width="21.140625" style="967" customWidth="1"/>
    <col min="11799" max="11799" width="20.42578125" style="967" customWidth="1"/>
    <col min="11800" max="12028" width="9.140625" style="967" customWidth="1"/>
    <col min="12029" max="12029" width="11" style="967" customWidth="1"/>
    <col min="12030" max="12030" width="45.42578125" style="967" customWidth="1"/>
    <col min="12031" max="12031" width="8.5703125" style="967" customWidth="1"/>
    <col min="12032" max="12032" width="9.7109375" style="967"/>
    <col min="12033" max="12033" width="41.7109375" style="967" customWidth="1"/>
    <col min="12034" max="12034" width="12" style="967" customWidth="1"/>
    <col min="12035" max="12036" width="9.140625" style="967" customWidth="1"/>
    <col min="12037" max="12037" width="50.5703125" style="967" customWidth="1"/>
    <col min="12038" max="12038" width="12.5703125" style="967" customWidth="1"/>
    <col min="12039" max="12039" width="23.7109375" style="967" customWidth="1"/>
    <col min="12040" max="12040" width="0" style="967" hidden="1" customWidth="1"/>
    <col min="12041" max="12041" width="84.28515625" style="967" customWidth="1"/>
    <col min="12042" max="12042" width="11.5703125" style="967" customWidth="1"/>
    <col min="12043" max="12043" width="13.28515625" style="967" customWidth="1"/>
    <col min="12044" max="12044" width="0" style="967" hidden="1" customWidth="1"/>
    <col min="12045" max="12045" width="84.140625" style="967" customWidth="1"/>
    <col min="12046" max="12046" width="11.7109375" style="967" customWidth="1"/>
    <col min="12047" max="12047" width="13" style="967" customWidth="1"/>
    <col min="12048" max="12049" width="16.140625" style="967" customWidth="1"/>
    <col min="12050" max="12050" width="19.140625" style="967" customWidth="1"/>
    <col min="12051" max="12051" width="16.28515625" style="967" customWidth="1"/>
    <col min="12052" max="12052" width="18.85546875" style="967" customWidth="1"/>
    <col min="12053" max="12053" width="20.7109375" style="967" customWidth="1"/>
    <col min="12054" max="12054" width="21.140625" style="967" customWidth="1"/>
    <col min="12055" max="12055" width="20.42578125" style="967" customWidth="1"/>
    <col min="12056" max="12284" width="9.140625" style="967" customWidth="1"/>
    <col min="12285" max="12285" width="11" style="967" customWidth="1"/>
    <col min="12286" max="12286" width="45.42578125" style="967" customWidth="1"/>
    <col min="12287" max="12287" width="8.5703125" style="967" customWidth="1"/>
    <col min="12288" max="12288" width="9.7109375" style="967"/>
    <col min="12289" max="12289" width="41.7109375" style="967" customWidth="1"/>
    <col min="12290" max="12290" width="12" style="967" customWidth="1"/>
    <col min="12291" max="12292" width="9.140625" style="967" customWidth="1"/>
    <col min="12293" max="12293" width="50.5703125" style="967" customWidth="1"/>
    <col min="12294" max="12294" width="12.5703125" style="967" customWidth="1"/>
    <col min="12295" max="12295" width="23.7109375" style="967" customWidth="1"/>
    <col min="12296" max="12296" width="0" style="967" hidden="1" customWidth="1"/>
    <col min="12297" max="12297" width="84.28515625" style="967" customWidth="1"/>
    <col min="12298" max="12298" width="11.5703125" style="967" customWidth="1"/>
    <col min="12299" max="12299" width="13.28515625" style="967" customWidth="1"/>
    <col min="12300" max="12300" width="0" style="967" hidden="1" customWidth="1"/>
    <col min="12301" max="12301" width="84.140625" style="967" customWidth="1"/>
    <col min="12302" max="12302" width="11.7109375" style="967" customWidth="1"/>
    <col min="12303" max="12303" width="13" style="967" customWidth="1"/>
    <col min="12304" max="12305" width="16.140625" style="967" customWidth="1"/>
    <col min="12306" max="12306" width="19.140625" style="967" customWidth="1"/>
    <col min="12307" max="12307" width="16.28515625" style="967" customWidth="1"/>
    <col min="12308" max="12308" width="18.85546875" style="967" customWidth="1"/>
    <col min="12309" max="12309" width="20.7109375" style="967" customWidth="1"/>
    <col min="12310" max="12310" width="21.140625" style="967" customWidth="1"/>
    <col min="12311" max="12311" width="20.42578125" style="967" customWidth="1"/>
    <col min="12312" max="12540" width="9.140625" style="967" customWidth="1"/>
    <col min="12541" max="12541" width="11" style="967" customWidth="1"/>
    <col min="12542" max="12542" width="45.42578125" style="967" customWidth="1"/>
    <col min="12543" max="12543" width="8.5703125" style="967" customWidth="1"/>
    <col min="12544" max="12544" width="9.7109375" style="967"/>
    <col min="12545" max="12545" width="41.7109375" style="967" customWidth="1"/>
    <col min="12546" max="12546" width="12" style="967" customWidth="1"/>
    <col min="12547" max="12548" width="9.140625" style="967" customWidth="1"/>
    <col min="12549" max="12549" width="50.5703125" style="967" customWidth="1"/>
    <col min="12550" max="12550" width="12.5703125" style="967" customWidth="1"/>
    <col min="12551" max="12551" width="23.7109375" style="967" customWidth="1"/>
    <col min="12552" max="12552" width="0" style="967" hidden="1" customWidth="1"/>
    <col min="12553" max="12553" width="84.28515625" style="967" customWidth="1"/>
    <col min="12554" max="12554" width="11.5703125" style="967" customWidth="1"/>
    <col min="12555" max="12555" width="13.28515625" style="967" customWidth="1"/>
    <col min="12556" max="12556" width="0" style="967" hidden="1" customWidth="1"/>
    <col min="12557" max="12557" width="84.140625" style="967" customWidth="1"/>
    <col min="12558" max="12558" width="11.7109375" style="967" customWidth="1"/>
    <col min="12559" max="12559" width="13" style="967" customWidth="1"/>
    <col min="12560" max="12561" width="16.140625" style="967" customWidth="1"/>
    <col min="12562" max="12562" width="19.140625" style="967" customWidth="1"/>
    <col min="12563" max="12563" width="16.28515625" style="967" customWidth="1"/>
    <col min="12564" max="12564" width="18.85546875" style="967" customWidth="1"/>
    <col min="12565" max="12565" width="20.7109375" style="967" customWidth="1"/>
    <col min="12566" max="12566" width="21.140625" style="967" customWidth="1"/>
    <col min="12567" max="12567" width="20.42578125" style="967" customWidth="1"/>
    <col min="12568" max="12796" width="9.140625" style="967" customWidth="1"/>
    <col min="12797" max="12797" width="11" style="967" customWidth="1"/>
    <col min="12798" max="12798" width="45.42578125" style="967" customWidth="1"/>
    <col min="12799" max="12799" width="8.5703125" style="967" customWidth="1"/>
    <col min="12800" max="12800" width="9.7109375" style="967"/>
    <col min="12801" max="12801" width="41.7109375" style="967" customWidth="1"/>
    <col min="12802" max="12802" width="12" style="967" customWidth="1"/>
    <col min="12803" max="12804" width="9.140625" style="967" customWidth="1"/>
    <col min="12805" max="12805" width="50.5703125" style="967" customWidth="1"/>
    <col min="12806" max="12806" width="12.5703125" style="967" customWidth="1"/>
    <col min="12807" max="12807" width="23.7109375" style="967" customWidth="1"/>
    <col min="12808" max="12808" width="0" style="967" hidden="1" customWidth="1"/>
    <col min="12809" max="12809" width="84.28515625" style="967" customWidth="1"/>
    <col min="12810" max="12810" width="11.5703125" style="967" customWidth="1"/>
    <col min="12811" max="12811" width="13.28515625" style="967" customWidth="1"/>
    <col min="12812" max="12812" width="0" style="967" hidden="1" customWidth="1"/>
    <col min="12813" max="12813" width="84.140625" style="967" customWidth="1"/>
    <col min="12814" max="12814" width="11.7109375" style="967" customWidth="1"/>
    <col min="12815" max="12815" width="13" style="967" customWidth="1"/>
    <col min="12816" max="12817" width="16.140625" style="967" customWidth="1"/>
    <col min="12818" max="12818" width="19.140625" style="967" customWidth="1"/>
    <col min="12819" max="12819" width="16.28515625" style="967" customWidth="1"/>
    <col min="12820" max="12820" width="18.85546875" style="967" customWidth="1"/>
    <col min="12821" max="12821" width="20.7109375" style="967" customWidth="1"/>
    <col min="12822" max="12822" width="21.140625" style="967" customWidth="1"/>
    <col min="12823" max="12823" width="20.42578125" style="967" customWidth="1"/>
    <col min="12824" max="13052" width="9.140625" style="967" customWidth="1"/>
    <col min="13053" max="13053" width="11" style="967" customWidth="1"/>
    <col min="13054" max="13054" width="45.42578125" style="967" customWidth="1"/>
    <col min="13055" max="13055" width="8.5703125" style="967" customWidth="1"/>
    <col min="13056" max="13056" width="9.7109375" style="967"/>
    <col min="13057" max="13057" width="41.7109375" style="967" customWidth="1"/>
    <col min="13058" max="13058" width="12" style="967" customWidth="1"/>
    <col min="13059" max="13060" width="9.140625" style="967" customWidth="1"/>
    <col min="13061" max="13061" width="50.5703125" style="967" customWidth="1"/>
    <col min="13062" max="13062" width="12.5703125" style="967" customWidth="1"/>
    <col min="13063" max="13063" width="23.7109375" style="967" customWidth="1"/>
    <col min="13064" max="13064" width="0" style="967" hidden="1" customWidth="1"/>
    <col min="13065" max="13065" width="84.28515625" style="967" customWidth="1"/>
    <col min="13066" max="13066" width="11.5703125" style="967" customWidth="1"/>
    <col min="13067" max="13067" width="13.28515625" style="967" customWidth="1"/>
    <col min="13068" max="13068" width="0" style="967" hidden="1" customWidth="1"/>
    <col min="13069" max="13069" width="84.140625" style="967" customWidth="1"/>
    <col min="13070" max="13070" width="11.7109375" style="967" customWidth="1"/>
    <col min="13071" max="13071" width="13" style="967" customWidth="1"/>
    <col min="13072" max="13073" width="16.140625" style="967" customWidth="1"/>
    <col min="13074" max="13074" width="19.140625" style="967" customWidth="1"/>
    <col min="13075" max="13075" width="16.28515625" style="967" customWidth="1"/>
    <col min="13076" max="13076" width="18.85546875" style="967" customWidth="1"/>
    <col min="13077" max="13077" width="20.7109375" style="967" customWidth="1"/>
    <col min="13078" max="13078" width="21.140625" style="967" customWidth="1"/>
    <col min="13079" max="13079" width="20.42578125" style="967" customWidth="1"/>
    <col min="13080" max="13308" width="9.140625" style="967" customWidth="1"/>
    <col min="13309" max="13309" width="11" style="967" customWidth="1"/>
    <col min="13310" max="13310" width="45.42578125" style="967" customWidth="1"/>
    <col min="13311" max="13311" width="8.5703125" style="967" customWidth="1"/>
    <col min="13312" max="13312" width="9.7109375" style="967"/>
    <col min="13313" max="13313" width="41.7109375" style="967" customWidth="1"/>
    <col min="13314" max="13314" width="12" style="967" customWidth="1"/>
    <col min="13315" max="13316" width="9.140625" style="967" customWidth="1"/>
    <col min="13317" max="13317" width="50.5703125" style="967" customWidth="1"/>
    <col min="13318" max="13318" width="12.5703125" style="967" customWidth="1"/>
    <col min="13319" max="13319" width="23.7109375" style="967" customWidth="1"/>
    <col min="13320" max="13320" width="0" style="967" hidden="1" customWidth="1"/>
    <col min="13321" max="13321" width="84.28515625" style="967" customWidth="1"/>
    <col min="13322" max="13322" width="11.5703125" style="967" customWidth="1"/>
    <col min="13323" max="13323" width="13.28515625" style="967" customWidth="1"/>
    <col min="13324" max="13324" width="0" style="967" hidden="1" customWidth="1"/>
    <col min="13325" max="13325" width="84.140625" style="967" customWidth="1"/>
    <col min="13326" max="13326" width="11.7109375" style="967" customWidth="1"/>
    <col min="13327" max="13327" width="13" style="967" customWidth="1"/>
    <col min="13328" max="13329" width="16.140625" style="967" customWidth="1"/>
    <col min="13330" max="13330" width="19.140625" style="967" customWidth="1"/>
    <col min="13331" max="13331" width="16.28515625" style="967" customWidth="1"/>
    <col min="13332" max="13332" width="18.85546875" style="967" customWidth="1"/>
    <col min="13333" max="13333" width="20.7109375" style="967" customWidth="1"/>
    <col min="13334" max="13334" width="21.140625" style="967" customWidth="1"/>
    <col min="13335" max="13335" width="20.42578125" style="967" customWidth="1"/>
    <col min="13336" max="13564" width="9.140625" style="967" customWidth="1"/>
    <col min="13565" max="13565" width="11" style="967" customWidth="1"/>
    <col min="13566" max="13566" width="45.42578125" style="967" customWidth="1"/>
    <col min="13567" max="13567" width="8.5703125" style="967" customWidth="1"/>
    <col min="13568" max="13568" width="9.7109375" style="967"/>
    <col min="13569" max="13569" width="41.7109375" style="967" customWidth="1"/>
    <col min="13570" max="13570" width="12" style="967" customWidth="1"/>
    <col min="13571" max="13572" width="9.140625" style="967" customWidth="1"/>
    <col min="13573" max="13573" width="50.5703125" style="967" customWidth="1"/>
    <col min="13574" max="13574" width="12.5703125" style="967" customWidth="1"/>
    <col min="13575" max="13575" width="23.7109375" style="967" customWidth="1"/>
    <col min="13576" max="13576" width="0" style="967" hidden="1" customWidth="1"/>
    <col min="13577" max="13577" width="84.28515625" style="967" customWidth="1"/>
    <col min="13578" max="13578" width="11.5703125" style="967" customWidth="1"/>
    <col min="13579" max="13579" width="13.28515625" style="967" customWidth="1"/>
    <col min="13580" max="13580" width="0" style="967" hidden="1" customWidth="1"/>
    <col min="13581" max="13581" width="84.140625" style="967" customWidth="1"/>
    <col min="13582" max="13582" width="11.7109375" style="967" customWidth="1"/>
    <col min="13583" max="13583" width="13" style="967" customWidth="1"/>
    <col min="13584" max="13585" width="16.140625" style="967" customWidth="1"/>
    <col min="13586" max="13586" width="19.140625" style="967" customWidth="1"/>
    <col min="13587" max="13587" width="16.28515625" style="967" customWidth="1"/>
    <col min="13588" max="13588" width="18.85546875" style="967" customWidth="1"/>
    <col min="13589" max="13589" width="20.7109375" style="967" customWidth="1"/>
    <col min="13590" max="13590" width="21.140625" style="967" customWidth="1"/>
    <col min="13591" max="13591" width="20.42578125" style="967" customWidth="1"/>
    <col min="13592" max="13820" width="9.140625" style="967" customWidth="1"/>
    <col min="13821" max="13821" width="11" style="967" customWidth="1"/>
    <col min="13822" max="13822" width="45.42578125" style="967" customWidth="1"/>
    <col min="13823" max="13823" width="8.5703125" style="967" customWidth="1"/>
    <col min="13824" max="13824" width="9.7109375" style="967"/>
    <col min="13825" max="13825" width="41.7109375" style="967" customWidth="1"/>
    <col min="13826" max="13826" width="12" style="967" customWidth="1"/>
    <col min="13827" max="13828" width="9.140625" style="967" customWidth="1"/>
    <col min="13829" max="13829" width="50.5703125" style="967" customWidth="1"/>
    <col min="13830" max="13830" width="12.5703125" style="967" customWidth="1"/>
    <col min="13831" max="13831" width="23.7109375" style="967" customWidth="1"/>
    <col min="13832" max="13832" width="0" style="967" hidden="1" customWidth="1"/>
    <col min="13833" max="13833" width="84.28515625" style="967" customWidth="1"/>
    <col min="13834" max="13834" width="11.5703125" style="967" customWidth="1"/>
    <col min="13835" max="13835" width="13.28515625" style="967" customWidth="1"/>
    <col min="13836" max="13836" width="0" style="967" hidden="1" customWidth="1"/>
    <col min="13837" max="13837" width="84.140625" style="967" customWidth="1"/>
    <col min="13838" max="13838" width="11.7109375" style="967" customWidth="1"/>
    <col min="13839" max="13839" width="13" style="967" customWidth="1"/>
    <col min="13840" max="13841" width="16.140625" style="967" customWidth="1"/>
    <col min="13842" max="13842" width="19.140625" style="967" customWidth="1"/>
    <col min="13843" max="13843" width="16.28515625" style="967" customWidth="1"/>
    <col min="13844" max="13844" width="18.85546875" style="967" customWidth="1"/>
    <col min="13845" max="13845" width="20.7109375" style="967" customWidth="1"/>
    <col min="13846" max="13846" width="21.140625" style="967" customWidth="1"/>
    <col min="13847" max="13847" width="20.42578125" style="967" customWidth="1"/>
    <col min="13848" max="14076" width="9.140625" style="967" customWidth="1"/>
    <col min="14077" max="14077" width="11" style="967" customWidth="1"/>
    <col min="14078" max="14078" width="45.42578125" style="967" customWidth="1"/>
    <col min="14079" max="14079" width="8.5703125" style="967" customWidth="1"/>
    <col min="14080" max="14080" width="9.7109375" style="967"/>
    <col min="14081" max="14081" width="41.7109375" style="967" customWidth="1"/>
    <col min="14082" max="14082" width="12" style="967" customWidth="1"/>
    <col min="14083" max="14084" width="9.140625" style="967" customWidth="1"/>
    <col min="14085" max="14085" width="50.5703125" style="967" customWidth="1"/>
    <col min="14086" max="14086" width="12.5703125" style="967" customWidth="1"/>
    <col min="14087" max="14087" width="23.7109375" style="967" customWidth="1"/>
    <col min="14088" max="14088" width="0" style="967" hidden="1" customWidth="1"/>
    <col min="14089" max="14089" width="84.28515625" style="967" customWidth="1"/>
    <col min="14090" max="14090" width="11.5703125" style="967" customWidth="1"/>
    <col min="14091" max="14091" width="13.28515625" style="967" customWidth="1"/>
    <col min="14092" max="14092" width="0" style="967" hidden="1" customWidth="1"/>
    <col min="14093" max="14093" width="84.140625" style="967" customWidth="1"/>
    <col min="14094" max="14094" width="11.7109375" style="967" customWidth="1"/>
    <col min="14095" max="14095" width="13" style="967" customWidth="1"/>
    <col min="14096" max="14097" width="16.140625" style="967" customWidth="1"/>
    <col min="14098" max="14098" width="19.140625" style="967" customWidth="1"/>
    <col min="14099" max="14099" width="16.28515625" style="967" customWidth="1"/>
    <col min="14100" max="14100" width="18.85546875" style="967" customWidth="1"/>
    <col min="14101" max="14101" width="20.7109375" style="967" customWidth="1"/>
    <col min="14102" max="14102" width="21.140625" style="967" customWidth="1"/>
    <col min="14103" max="14103" width="20.42578125" style="967" customWidth="1"/>
    <col min="14104" max="14332" width="9.140625" style="967" customWidth="1"/>
    <col min="14333" max="14333" width="11" style="967" customWidth="1"/>
    <col min="14334" max="14334" width="45.42578125" style="967" customWidth="1"/>
    <col min="14335" max="14335" width="8.5703125" style="967" customWidth="1"/>
    <col min="14336" max="14336" width="9.7109375" style="967"/>
    <col min="14337" max="14337" width="41.7109375" style="967" customWidth="1"/>
    <col min="14338" max="14338" width="12" style="967" customWidth="1"/>
    <col min="14339" max="14340" width="9.140625" style="967" customWidth="1"/>
    <col min="14341" max="14341" width="50.5703125" style="967" customWidth="1"/>
    <col min="14342" max="14342" width="12.5703125" style="967" customWidth="1"/>
    <col min="14343" max="14343" width="23.7109375" style="967" customWidth="1"/>
    <col min="14344" max="14344" width="0" style="967" hidden="1" customWidth="1"/>
    <col min="14345" max="14345" width="84.28515625" style="967" customWidth="1"/>
    <col min="14346" max="14346" width="11.5703125" style="967" customWidth="1"/>
    <col min="14347" max="14347" width="13.28515625" style="967" customWidth="1"/>
    <col min="14348" max="14348" width="0" style="967" hidden="1" customWidth="1"/>
    <col min="14349" max="14349" width="84.140625" style="967" customWidth="1"/>
    <col min="14350" max="14350" width="11.7109375" style="967" customWidth="1"/>
    <col min="14351" max="14351" width="13" style="967" customWidth="1"/>
    <col min="14352" max="14353" width="16.140625" style="967" customWidth="1"/>
    <col min="14354" max="14354" width="19.140625" style="967" customWidth="1"/>
    <col min="14355" max="14355" width="16.28515625" style="967" customWidth="1"/>
    <col min="14356" max="14356" width="18.85546875" style="967" customWidth="1"/>
    <col min="14357" max="14357" width="20.7109375" style="967" customWidth="1"/>
    <col min="14358" max="14358" width="21.140625" style="967" customWidth="1"/>
    <col min="14359" max="14359" width="20.42578125" style="967" customWidth="1"/>
    <col min="14360" max="14588" width="9.140625" style="967" customWidth="1"/>
    <col min="14589" max="14589" width="11" style="967" customWidth="1"/>
    <col min="14590" max="14590" width="45.42578125" style="967" customWidth="1"/>
    <col min="14591" max="14591" width="8.5703125" style="967" customWidth="1"/>
    <col min="14592" max="14592" width="9.7109375" style="967"/>
    <col min="14593" max="14593" width="41.7109375" style="967" customWidth="1"/>
    <col min="14594" max="14594" width="12" style="967" customWidth="1"/>
    <col min="14595" max="14596" width="9.140625" style="967" customWidth="1"/>
    <col min="14597" max="14597" width="50.5703125" style="967" customWidth="1"/>
    <col min="14598" max="14598" width="12.5703125" style="967" customWidth="1"/>
    <col min="14599" max="14599" width="23.7109375" style="967" customWidth="1"/>
    <col min="14600" max="14600" width="0" style="967" hidden="1" customWidth="1"/>
    <col min="14601" max="14601" width="84.28515625" style="967" customWidth="1"/>
    <col min="14602" max="14602" width="11.5703125" style="967" customWidth="1"/>
    <col min="14603" max="14603" width="13.28515625" style="967" customWidth="1"/>
    <col min="14604" max="14604" width="0" style="967" hidden="1" customWidth="1"/>
    <col min="14605" max="14605" width="84.140625" style="967" customWidth="1"/>
    <col min="14606" max="14606" width="11.7109375" style="967" customWidth="1"/>
    <col min="14607" max="14607" width="13" style="967" customWidth="1"/>
    <col min="14608" max="14609" width="16.140625" style="967" customWidth="1"/>
    <col min="14610" max="14610" width="19.140625" style="967" customWidth="1"/>
    <col min="14611" max="14611" width="16.28515625" style="967" customWidth="1"/>
    <col min="14612" max="14612" width="18.85546875" style="967" customWidth="1"/>
    <col min="14613" max="14613" width="20.7109375" style="967" customWidth="1"/>
    <col min="14614" max="14614" width="21.140625" style="967" customWidth="1"/>
    <col min="14615" max="14615" width="20.42578125" style="967" customWidth="1"/>
    <col min="14616" max="14844" width="9.140625" style="967" customWidth="1"/>
    <col min="14845" max="14845" width="11" style="967" customWidth="1"/>
    <col min="14846" max="14846" width="45.42578125" style="967" customWidth="1"/>
    <col min="14847" max="14847" width="8.5703125" style="967" customWidth="1"/>
    <col min="14848" max="14848" width="9.7109375" style="967"/>
    <col min="14849" max="14849" width="41.7109375" style="967" customWidth="1"/>
    <col min="14850" max="14850" width="12" style="967" customWidth="1"/>
    <col min="14851" max="14852" width="9.140625" style="967" customWidth="1"/>
    <col min="14853" max="14853" width="50.5703125" style="967" customWidth="1"/>
    <col min="14854" max="14854" width="12.5703125" style="967" customWidth="1"/>
    <col min="14855" max="14855" width="23.7109375" style="967" customWidth="1"/>
    <col min="14856" max="14856" width="0" style="967" hidden="1" customWidth="1"/>
    <col min="14857" max="14857" width="84.28515625" style="967" customWidth="1"/>
    <col min="14858" max="14858" width="11.5703125" style="967" customWidth="1"/>
    <col min="14859" max="14859" width="13.28515625" style="967" customWidth="1"/>
    <col min="14860" max="14860" width="0" style="967" hidden="1" customWidth="1"/>
    <col min="14861" max="14861" width="84.140625" style="967" customWidth="1"/>
    <col min="14862" max="14862" width="11.7109375" style="967" customWidth="1"/>
    <col min="14863" max="14863" width="13" style="967" customWidth="1"/>
    <col min="14864" max="14865" width="16.140625" style="967" customWidth="1"/>
    <col min="14866" max="14866" width="19.140625" style="967" customWidth="1"/>
    <col min="14867" max="14867" width="16.28515625" style="967" customWidth="1"/>
    <col min="14868" max="14868" width="18.85546875" style="967" customWidth="1"/>
    <col min="14869" max="14869" width="20.7109375" style="967" customWidth="1"/>
    <col min="14870" max="14870" width="21.140625" style="967" customWidth="1"/>
    <col min="14871" max="14871" width="20.42578125" style="967" customWidth="1"/>
    <col min="14872" max="15100" width="9.140625" style="967" customWidth="1"/>
    <col min="15101" max="15101" width="11" style="967" customWidth="1"/>
    <col min="15102" max="15102" width="45.42578125" style="967" customWidth="1"/>
    <col min="15103" max="15103" width="8.5703125" style="967" customWidth="1"/>
    <col min="15104" max="15104" width="9.7109375" style="967"/>
    <col min="15105" max="15105" width="41.7109375" style="967" customWidth="1"/>
    <col min="15106" max="15106" width="12" style="967" customWidth="1"/>
    <col min="15107" max="15108" width="9.140625" style="967" customWidth="1"/>
    <col min="15109" max="15109" width="50.5703125" style="967" customWidth="1"/>
    <col min="15110" max="15110" width="12.5703125" style="967" customWidth="1"/>
    <col min="15111" max="15111" width="23.7109375" style="967" customWidth="1"/>
    <col min="15112" max="15112" width="0" style="967" hidden="1" customWidth="1"/>
    <col min="15113" max="15113" width="84.28515625" style="967" customWidth="1"/>
    <col min="15114" max="15114" width="11.5703125" style="967" customWidth="1"/>
    <col min="15115" max="15115" width="13.28515625" style="967" customWidth="1"/>
    <col min="15116" max="15116" width="0" style="967" hidden="1" customWidth="1"/>
    <col min="15117" max="15117" width="84.140625" style="967" customWidth="1"/>
    <col min="15118" max="15118" width="11.7109375" style="967" customWidth="1"/>
    <col min="15119" max="15119" width="13" style="967" customWidth="1"/>
    <col min="15120" max="15121" width="16.140625" style="967" customWidth="1"/>
    <col min="15122" max="15122" width="19.140625" style="967" customWidth="1"/>
    <col min="15123" max="15123" width="16.28515625" style="967" customWidth="1"/>
    <col min="15124" max="15124" width="18.85546875" style="967" customWidth="1"/>
    <col min="15125" max="15125" width="20.7109375" style="967" customWidth="1"/>
    <col min="15126" max="15126" width="21.140625" style="967" customWidth="1"/>
    <col min="15127" max="15127" width="20.42578125" style="967" customWidth="1"/>
    <col min="15128" max="15356" width="9.140625" style="967" customWidth="1"/>
    <col min="15357" max="15357" width="11" style="967" customWidth="1"/>
    <col min="15358" max="15358" width="45.42578125" style="967" customWidth="1"/>
    <col min="15359" max="15359" width="8.5703125" style="967" customWidth="1"/>
    <col min="15360" max="15360" width="9.7109375" style="967"/>
    <col min="15361" max="15361" width="41.7109375" style="967" customWidth="1"/>
    <col min="15362" max="15362" width="12" style="967" customWidth="1"/>
    <col min="15363" max="15364" width="9.140625" style="967" customWidth="1"/>
    <col min="15365" max="15365" width="50.5703125" style="967" customWidth="1"/>
    <col min="15366" max="15366" width="12.5703125" style="967" customWidth="1"/>
    <col min="15367" max="15367" width="23.7109375" style="967" customWidth="1"/>
    <col min="15368" max="15368" width="0" style="967" hidden="1" customWidth="1"/>
    <col min="15369" max="15369" width="84.28515625" style="967" customWidth="1"/>
    <col min="15370" max="15370" width="11.5703125" style="967" customWidth="1"/>
    <col min="15371" max="15371" width="13.28515625" style="967" customWidth="1"/>
    <col min="15372" max="15372" width="0" style="967" hidden="1" customWidth="1"/>
    <col min="15373" max="15373" width="84.140625" style="967" customWidth="1"/>
    <col min="15374" max="15374" width="11.7109375" style="967" customWidth="1"/>
    <col min="15375" max="15375" width="13" style="967" customWidth="1"/>
    <col min="15376" max="15377" width="16.140625" style="967" customWidth="1"/>
    <col min="15378" max="15378" width="19.140625" style="967" customWidth="1"/>
    <col min="15379" max="15379" width="16.28515625" style="967" customWidth="1"/>
    <col min="15380" max="15380" width="18.85546875" style="967" customWidth="1"/>
    <col min="15381" max="15381" width="20.7109375" style="967" customWidth="1"/>
    <col min="15382" max="15382" width="21.140625" style="967" customWidth="1"/>
    <col min="15383" max="15383" width="20.42578125" style="967" customWidth="1"/>
    <col min="15384" max="15612" width="9.140625" style="967" customWidth="1"/>
    <col min="15613" max="15613" width="11" style="967" customWidth="1"/>
    <col min="15614" max="15614" width="45.42578125" style="967" customWidth="1"/>
    <col min="15615" max="15615" width="8.5703125" style="967" customWidth="1"/>
    <col min="15616" max="15616" width="9.7109375" style="967"/>
    <col min="15617" max="15617" width="41.7109375" style="967" customWidth="1"/>
    <col min="15618" max="15618" width="12" style="967" customWidth="1"/>
    <col min="15619" max="15620" width="9.140625" style="967" customWidth="1"/>
    <col min="15621" max="15621" width="50.5703125" style="967" customWidth="1"/>
    <col min="15622" max="15622" width="12.5703125" style="967" customWidth="1"/>
    <col min="15623" max="15623" width="23.7109375" style="967" customWidth="1"/>
    <col min="15624" max="15624" width="0" style="967" hidden="1" customWidth="1"/>
    <col min="15625" max="15625" width="84.28515625" style="967" customWidth="1"/>
    <col min="15626" max="15626" width="11.5703125" style="967" customWidth="1"/>
    <col min="15627" max="15627" width="13.28515625" style="967" customWidth="1"/>
    <col min="15628" max="15628" width="0" style="967" hidden="1" customWidth="1"/>
    <col min="15629" max="15629" width="84.140625" style="967" customWidth="1"/>
    <col min="15630" max="15630" width="11.7109375" style="967" customWidth="1"/>
    <col min="15631" max="15631" width="13" style="967" customWidth="1"/>
    <col min="15632" max="15633" width="16.140625" style="967" customWidth="1"/>
    <col min="15634" max="15634" width="19.140625" style="967" customWidth="1"/>
    <col min="15635" max="15635" width="16.28515625" style="967" customWidth="1"/>
    <col min="15636" max="15636" width="18.85546875" style="967" customWidth="1"/>
    <col min="15637" max="15637" width="20.7109375" style="967" customWidth="1"/>
    <col min="15638" max="15638" width="21.140625" style="967" customWidth="1"/>
    <col min="15639" max="15639" width="20.42578125" style="967" customWidth="1"/>
    <col min="15640" max="15868" width="9.140625" style="967" customWidth="1"/>
    <col min="15869" max="15869" width="11" style="967" customWidth="1"/>
    <col min="15870" max="15870" width="45.42578125" style="967" customWidth="1"/>
    <col min="15871" max="15871" width="8.5703125" style="967" customWidth="1"/>
    <col min="15872" max="15872" width="9.7109375" style="967"/>
    <col min="15873" max="15873" width="41.7109375" style="967" customWidth="1"/>
    <col min="15874" max="15874" width="12" style="967" customWidth="1"/>
    <col min="15875" max="15876" width="9.140625" style="967" customWidth="1"/>
    <col min="15877" max="15877" width="50.5703125" style="967" customWidth="1"/>
    <col min="15878" max="15878" width="12.5703125" style="967" customWidth="1"/>
    <col min="15879" max="15879" width="23.7109375" style="967" customWidth="1"/>
    <col min="15880" max="15880" width="0" style="967" hidden="1" customWidth="1"/>
    <col min="15881" max="15881" width="84.28515625" style="967" customWidth="1"/>
    <col min="15882" max="15882" width="11.5703125" style="967" customWidth="1"/>
    <col min="15883" max="15883" width="13.28515625" style="967" customWidth="1"/>
    <col min="15884" max="15884" width="0" style="967" hidden="1" customWidth="1"/>
    <col min="15885" max="15885" width="84.140625" style="967" customWidth="1"/>
    <col min="15886" max="15886" width="11.7109375" style="967" customWidth="1"/>
    <col min="15887" max="15887" width="13" style="967" customWidth="1"/>
    <col min="15888" max="15889" width="16.140625" style="967" customWidth="1"/>
    <col min="15890" max="15890" width="19.140625" style="967" customWidth="1"/>
    <col min="15891" max="15891" width="16.28515625" style="967" customWidth="1"/>
    <col min="15892" max="15892" width="18.85546875" style="967" customWidth="1"/>
    <col min="15893" max="15893" width="20.7109375" style="967" customWidth="1"/>
    <col min="15894" max="15894" width="21.140625" style="967" customWidth="1"/>
    <col min="15895" max="15895" width="20.42578125" style="967" customWidth="1"/>
    <col min="15896" max="16124" width="9.140625" style="967" customWidth="1"/>
    <col min="16125" max="16125" width="11" style="967" customWidth="1"/>
    <col min="16126" max="16126" width="45.42578125" style="967" customWidth="1"/>
    <col min="16127" max="16127" width="8.5703125" style="967" customWidth="1"/>
    <col min="16128" max="16128" width="9.7109375" style="967"/>
    <col min="16129" max="16129" width="41.7109375" style="967" customWidth="1"/>
    <col min="16130" max="16130" width="12" style="967" customWidth="1"/>
    <col min="16131" max="16132" width="9.140625" style="967" customWidth="1"/>
    <col min="16133" max="16133" width="50.5703125" style="967" customWidth="1"/>
    <col min="16134" max="16134" width="12.5703125" style="967" customWidth="1"/>
    <col min="16135" max="16135" width="23.7109375" style="967" customWidth="1"/>
    <col min="16136" max="16136" width="0" style="967" hidden="1" customWidth="1"/>
    <col min="16137" max="16137" width="84.28515625" style="967" customWidth="1"/>
    <col min="16138" max="16138" width="11.5703125" style="967" customWidth="1"/>
    <col min="16139" max="16139" width="13.28515625" style="967" customWidth="1"/>
    <col min="16140" max="16140" width="0" style="967" hidden="1" customWidth="1"/>
    <col min="16141" max="16141" width="84.140625" style="967" customWidth="1"/>
    <col min="16142" max="16142" width="11.7109375" style="967" customWidth="1"/>
    <col min="16143" max="16143" width="13" style="967" customWidth="1"/>
    <col min="16144" max="16145" width="16.140625" style="967" customWidth="1"/>
    <col min="16146" max="16146" width="19.140625" style="967" customWidth="1"/>
    <col min="16147" max="16147" width="16.28515625" style="967" customWidth="1"/>
    <col min="16148" max="16148" width="18.85546875" style="967" customWidth="1"/>
    <col min="16149" max="16149" width="20.7109375" style="967" customWidth="1"/>
    <col min="16150" max="16150" width="21.140625" style="967" customWidth="1"/>
    <col min="16151" max="16151" width="20.42578125" style="967" customWidth="1"/>
    <col min="16152" max="16380" width="9.140625" style="967" customWidth="1"/>
    <col min="16381" max="16381" width="11" style="967" customWidth="1"/>
    <col min="16382" max="16382" width="45.42578125" style="967" customWidth="1"/>
    <col min="16383" max="16383" width="8.5703125" style="967" customWidth="1"/>
    <col min="16384" max="16384" width="9.7109375" style="967"/>
  </cols>
  <sheetData>
    <row r="1" spans="1:24" ht="15.75">
      <c r="A1" s="1425" t="s">
        <v>1824</v>
      </c>
      <c r="B1" s="1425"/>
      <c r="C1" s="1425"/>
      <c r="D1" s="1425"/>
      <c r="E1" s="1425"/>
      <c r="F1" s="1425"/>
      <c r="G1" s="1425"/>
      <c r="H1" s="1425"/>
      <c r="I1" s="1425"/>
      <c r="J1" s="1425"/>
      <c r="K1" s="1425"/>
      <c r="L1" s="1425"/>
      <c r="M1" s="1425"/>
      <c r="N1" s="1425"/>
      <c r="O1" s="1425"/>
      <c r="P1" s="1425"/>
      <c r="Q1" s="1425"/>
      <c r="R1" s="1425"/>
      <c r="S1" s="1425"/>
      <c r="T1" s="1425"/>
      <c r="U1" s="1425"/>
      <c r="V1" s="1425"/>
      <c r="W1" s="1425"/>
      <c r="X1" s="969"/>
    </row>
    <row r="2" spans="1:24" ht="15.75">
      <c r="A2" s="970"/>
      <c r="B2" s="970"/>
      <c r="C2" s="970"/>
      <c r="D2" s="970"/>
      <c r="E2" s="970"/>
      <c r="F2" s="970"/>
      <c r="G2" s="970"/>
      <c r="H2" s="970"/>
      <c r="I2" s="970"/>
      <c r="J2" s="970"/>
      <c r="K2" s="970"/>
      <c r="L2" s="970"/>
      <c r="M2" s="970"/>
      <c r="N2" s="970"/>
      <c r="O2" s="970"/>
      <c r="P2" s="971"/>
      <c r="Q2" s="971"/>
      <c r="R2" s="970"/>
      <c r="S2" s="970"/>
      <c r="T2" s="970"/>
      <c r="U2" s="970"/>
      <c r="V2" s="1171" t="s">
        <v>1613</v>
      </c>
      <c r="W2" s="1171"/>
    </row>
    <row r="3" spans="1:24" ht="15.75">
      <c r="A3" s="1426" t="s">
        <v>209</v>
      </c>
      <c r="B3" s="1429" t="s">
        <v>1149</v>
      </c>
      <c r="C3" s="1430" t="s">
        <v>1085</v>
      </c>
      <c r="D3" s="1430"/>
      <c r="E3" s="1430"/>
      <c r="F3" s="1430"/>
      <c r="G3" s="1430"/>
      <c r="H3" s="1430"/>
      <c r="I3" s="1430"/>
      <c r="J3" s="1430"/>
      <c r="K3" s="1430"/>
      <c r="L3" s="1430"/>
      <c r="M3" s="1430"/>
      <c r="N3" s="1430"/>
      <c r="O3" s="1430"/>
      <c r="P3" s="1429" t="s">
        <v>206</v>
      </c>
      <c r="Q3" s="1429"/>
      <c r="R3" s="1431" t="s">
        <v>205</v>
      </c>
      <c r="S3" s="1432"/>
      <c r="T3" s="1432"/>
      <c r="U3" s="1432"/>
      <c r="V3" s="1432"/>
      <c r="W3" s="1433"/>
    </row>
    <row r="4" spans="1:24" ht="15.75">
      <c r="A4" s="1427"/>
      <c r="B4" s="1429"/>
      <c r="C4" s="1434"/>
      <c r="D4" s="1430" t="s">
        <v>204</v>
      </c>
      <c r="E4" s="1430"/>
      <c r="F4" s="1430"/>
      <c r="G4" s="1430"/>
      <c r="H4" s="1430" t="s">
        <v>203</v>
      </c>
      <c r="I4" s="1430"/>
      <c r="J4" s="1430"/>
      <c r="K4" s="1430"/>
      <c r="L4" s="1430" t="s">
        <v>202</v>
      </c>
      <c r="M4" s="1430"/>
      <c r="N4" s="1430"/>
      <c r="O4" s="1430"/>
      <c r="P4" s="1429"/>
      <c r="Q4" s="1429"/>
      <c r="R4" s="1431" t="s">
        <v>201</v>
      </c>
      <c r="S4" s="1433"/>
      <c r="T4" s="1434" t="s">
        <v>215</v>
      </c>
      <c r="U4" s="1434" t="s">
        <v>216</v>
      </c>
      <c r="V4" s="1431" t="s">
        <v>198</v>
      </c>
      <c r="W4" s="1433"/>
    </row>
    <row r="5" spans="1:24" ht="94.5">
      <c r="A5" s="1428"/>
      <c r="B5" s="1429"/>
      <c r="C5" s="1435"/>
      <c r="D5" s="972"/>
      <c r="E5" s="972" t="s">
        <v>1156</v>
      </c>
      <c r="F5" s="972" t="s">
        <v>1825</v>
      </c>
      <c r="G5" s="972" t="s">
        <v>1826</v>
      </c>
      <c r="H5" s="972"/>
      <c r="I5" s="972" t="s">
        <v>1156</v>
      </c>
      <c r="J5" s="972" t="s">
        <v>1825</v>
      </c>
      <c r="K5" s="972" t="s">
        <v>1826</v>
      </c>
      <c r="L5" s="972"/>
      <c r="M5" s="972" t="s">
        <v>1156</v>
      </c>
      <c r="N5" s="972" t="s">
        <v>1825</v>
      </c>
      <c r="O5" s="972" t="s">
        <v>1826</v>
      </c>
      <c r="P5" s="973" t="s">
        <v>193</v>
      </c>
      <c r="Q5" s="973" t="s">
        <v>192</v>
      </c>
      <c r="R5" s="974" t="s">
        <v>1827</v>
      </c>
      <c r="S5" s="972" t="s">
        <v>218</v>
      </c>
      <c r="T5" s="1435"/>
      <c r="U5" s="1435"/>
      <c r="V5" s="974" t="s">
        <v>1159</v>
      </c>
      <c r="W5" s="974" t="s">
        <v>1160</v>
      </c>
    </row>
    <row r="6" spans="1:24" s="977" customFormat="1" ht="15.75">
      <c r="A6" s="975">
        <v>1</v>
      </c>
      <c r="B6" s="976" t="s">
        <v>1628</v>
      </c>
      <c r="C6" s="975"/>
      <c r="D6" s="975"/>
      <c r="E6" s="975">
        <v>3</v>
      </c>
      <c r="F6" s="975">
        <v>4</v>
      </c>
      <c r="G6" s="975">
        <v>5</v>
      </c>
      <c r="H6" s="975"/>
      <c r="I6" s="975">
        <v>6</v>
      </c>
      <c r="J6" s="975">
        <v>7</v>
      </c>
      <c r="K6" s="975">
        <v>8</v>
      </c>
      <c r="L6" s="975"/>
      <c r="M6" s="975">
        <v>9</v>
      </c>
      <c r="N6" s="975">
        <v>10</v>
      </c>
      <c r="O6" s="975">
        <v>11</v>
      </c>
      <c r="P6" s="976">
        <v>12</v>
      </c>
      <c r="Q6" s="976">
        <v>13</v>
      </c>
      <c r="R6" s="975">
        <v>14</v>
      </c>
      <c r="S6" s="975">
        <v>15</v>
      </c>
      <c r="T6" s="975">
        <v>16</v>
      </c>
      <c r="U6" s="975">
        <v>17</v>
      </c>
      <c r="V6" s="975">
        <v>18</v>
      </c>
      <c r="W6" s="975">
        <v>19</v>
      </c>
    </row>
    <row r="7" spans="1:24" ht="94.5">
      <c r="A7" s="239" t="s">
        <v>189</v>
      </c>
      <c r="B7" s="978" t="s">
        <v>188</v>
      </c>
      <c r="C7" s="979"/>
      <c r="D7" s="979"/>
      <c r="E7" s="980" t="s">
        <v>5</v>
      </c>
      <c r="F7" s="978" t="s">
        <v>5</v>
      </c>
      <c r="G7" s="978" t="s">
        <v>5</v>
      </c>
      <c r="H7" s="980" t="s">
        <v>5</v>
      </c>
      <c r="I7" s="978" t="s">
        <v>5</v>
      </c>
      <c r="J7" s="978" t="s">
        <v>5</v>
      </c>
      <c r="K7" s="978" t="s">
        <v>5</v>
      </c>
      <c r="L7" s="978" t="s">
        <v>5</v>
      </c>
      <c r="M7" s="978" t="s">
        <v>5</v>
      </c>
      <c r="N7" s="978" t="s">
        <v>5</v>
      </c>
      <c r="O7" s="978" t="s">
        <v>5</v>
      </c>
      <c r="P7" s="978" t="s">
        <v>5</v>
      </c>
      <c r="Q7" s="978" t="s">
        <v>5</v>
      </c>
      <c r="R7" s="981">
        <f t="shared" ref="R7:W7" si="0">R8+R58+R60+R62+R73</f>
        <v>0</v>
      </c>
      <c r="S7" s="981">
        <f t="shared" si="0"/>
        <v>0</v>
      </c>
      <c r="T7" s="981">
        <f t="shared" si="0"/>
        <v>0</v>
      </c>
      <c r="U7" s="981">
        <f t="shared" si="0"/>
        <v>104933.49999999999</v>
      </c>
      <c r="V7" s="981">
        <f t="shared" si="0"/>
        <v>92330.900000000009</v>
      </c>
      <c r="W7" s="981">
        <f t="shared" si="0"/>
        <v>103205.09999999999</v>
      </c>
    </row>
    <row r="8" spans="1:24" ht="126">
      <c r="A8" s="232" t="s">
        <v>187</v>
      </c>
      <c r="B8" s="982" t="s">
        <v>186</v>
      </c>
      <c r="C8" s="979"/>
      <c r="D8" s="979"/>
      <c r="E8" s="983" t="s">
        <v>5</v>
      </c>
      <c r="F8" s="984" t="s">
        <v>5</v>
      </c>
      <c r="G8" s="984" t="s">
        <v>5</v>
      </c>
      <c r="H8" s="983" t="s">
        <v>5</v>
      </c>
      <c r="I8" s="984" t="s">
        <v>5</v>
      </c>
      <c r="J8" s="984" t="s">
        <v>5</v>
      </c>
      <c r="K8" s="984" t="s">
        <v>5</v>
      </c>
      <c r="L8" s="984" t="s">
        <v>5</v>
      </c>
      <c r="M8" s="984" t="s">
        <v>5</v>
      </c>
      <c r="N8" s="984" t="s">
        <v>5</v>
      </c>
      <c r="O8" s="984" t="s">
        <v>5</v>
      </c>
      <c r="P8" s="984" t="s">
        <v>5</v>
      </c>
      <c r="Q8" s="984" t="s">
        <v>5</v>
      </c>
      <c r="R8" s="985">
        <f t="shared" ref="R8:W8" si="1">R9</f>
        <v>0</v>
      </c>
      <c r="S8" s="985">
        <f t="shared" si="1"/>
        <v>0</v>
      </c>
      <c r="T8" s="985">
        <f t="shared" si="1"/>
        <v>0</v>
      </c>
      <c r="U8" s="985">
        <f t="shared" si="1"/>
        <v>100178.59999999999</v>
      </c>
      <c r="V8" s="985">
        <f t="shared" si="1"/>
        <v>87576.000000000015</v>
      </c>
      <c r="W8" s="985">
        <f t="shared" si="1"/>
        <v>98450.2</v>
      </c>
    </row>
    <row r="9" spans="1:24" ht="15.75">
      <c r="A9" s="986" t="s">
        <v>1558</v>
      </c>
      <c r="B9" s="987"/>
      <c r="C9" s="979"/>
      <c r="D9" s="979"/>
      <c r="E9" s="988"/>
      <c r="F9" s="988"/>
      <c r="G9" s="988"/>
      <c r="H9" s="989"/>
      <c r="I9" s="988"/>
      <c r="J9" s="988"/>
      <c r="K9" s="988"/>
      <c r="L9" s="989"/>
      <c r="M9" s="988"/>
      <c r="N9" s="988"/>
      <c r="O9" s="988"/>
      <c r="P9" s="990"/>
      <c r="Q9" s="991"/>
      <c r="R9" s="992">
        <f>R10+R22+R23+R24+R25+R29+R35+R36+R44+R45+R50+R56+R27+R54+R57</f>
        <v>0</v>
      </c>
      <c r="S9" s="992">
        <f>S10+S22+S23+S24+S25+S29+S35+S36+S44+S45+S50+S56+S27+S54+S57</f>
        <v>0</v>
      </c>
      <c r="T9" s="992">
        <f>T10+T22+T23+T24+T25+T29+T35+T36+T44+T45+T50+T56+T27+T54+T57</f>
        <v>0</v>
      </c>
      <c r="U9" s="992">
        <f>U10+U22+U23+U24+U26+U29+U35+U36+U44+U45+U50+U53+U56+U57</f>
        <v>100178.59999999999</v>
      </c>
      <c r="V9" s="992">
        <f>V10+V22+V23+V24+V26+V29+V35+V36+V44+V45+V50+V53+V56+V57</f>
        <v>87576.000000000015</v>
      </c>
      <c r="W9" s="992">
        <f>W10+W22+W23+W24+W26+W29+W35+W36+W44+W45+W50+W53+W56+W57</f>
        <v>98450.2</v>
      </c>
    </row>
    <row r="10" spans="1:24" ht="15.75">
      <c r="A10" s="1436" t="s">
        <v>220</v>
      </c>
      <c r="B10" s="1438" t="s">
        <v>1828</v>
      </c>
      <c r="C10" s="979"/>
      <c r="D10" s="979"/>
      <c r="E10" s="1440"/>
      <c r="F10" s="1440"/>
      <c r="G10" s="1440"/>
      <c r="H10" s="989"/>
      <c r="I10" s="1448" t="s">
        <v>1829</v>
      </c>
      <c r="J10" s="1440" t="s">
        <v>1162</v>
      </c>
      <c r="K10" s="1440" t="s">
        <v>1162</v>
      </c>
      <c r="L10" s="989"/>
      <c r="M10" s="1448"/>
      <c r="N10" s="1440" t="s">
        <v>1162</v>
      </c>
      <c r="O10" s="1440"/>
      <c r="P10" s="1438"/>
      <c r="Q10" s="1438"/>
      <c r="R10" s="1442">
        <v>0</v>
      </c>
      <c r="S10" s="1442">
        <v>0</v>
      </c>
      <c r="T10" s="1442">
        <v>0</v>
      </c>
      <c r="U10" s="1442">
        <f>U13+U14+U15+U16+U17+U18+U19+U20+U21</f>
        <v>56828.1</v>
      </c>
      <c r="V10" s="1442">
        <f>V13+V14+V15+V16+V17+V18+V19+V20+V21</f>
        <v>55658.400000000001</v>
      </c>
      <c r="W10" s="1442">
        <f>W13+W14+W15+W16+W17+W18+W19+W20+W21</f>
        <v>56027.9</v>
      </c>
    </row>
    <row r="11" spans="1:24" ht="15.75">
      <c r="A11" s="1437"/>
      <c r="B11" s="1439"/>
      <c r="C11" s="979"/>
      <c r="D11" s="979"/>
      <c r="E11" s="1441"/>
      <c r="F11" s="1441"/>
      <c r="G11" s="1441"/>
      <c r="H11" s="993"/>
      <c r="I11" s="1449"/>
      <c r="J11" s="1441"/>
      <c r="K11" s="1441"/>
      <c r="L11" s="993"/>
      <c r="M11" s="1450"/>
      <c r="N11" s="1441"/>
      <c r="O11" s="1441"/>
      <c r="P11" s="1439"/>
      <c r="Q11" s="1439"/>
      <c r="R11" s="1443"/>
      <c r="S11" s="1443"/>
      <c r="T11" s="1443"/>
      <c r="U11" s="1443"/>
      <c r="V11" s="1443"/>
      <c r="W11" s="1443"/>
    </row>
    <row r="12" spans="1:24" ht="15.75">
      <c r="A12" s="1437"/>
      <c r="B12" s="1439"/>
      <c r="C12" s="994"/>
      <c r="D12" s="994"/>
      <c r="E12" s="1441"/>
      <c r="F12" s="1441"/>
      <c r="G12" s="1441"/>
      <c r="H12" s="995"/>
      <c r="I12" s="1449"/>
      <c r="J12" s="1441"/>
      <c r="K12" s="1441"/>
      <c r="L12" s="995"/>
      <c r="M12" s="1450"/>
      <c r="N12" s="1441"/>
      <c r="O12" s="1441"/>
      <c r="P12" s="1439"/>
      <c r="Q12" s="1439"/>
      <c r="R12" s="1443"/>
      <c r="S12" s="1443"/>
      <c r="T12" s="1443"/>
      <c r="U12" s="1443"/>
      <c r="V12" s="1443"/>
      <c r="W12" s="1443"/>
    </row>
    <row r="13" spans="1:24" ht="63">
      <c r="A13" s="986"/>
      <c r="B13" s="996"/>
      <c r="C13" s="979"/>
      <c r="D13" s="979"/>
      <c r="E13" s="1440" t="s">
        <v>1830</v>
      </c>
      <c r="F13" s="1440" t="s">
        <v>1831</v>
      </c>
      <c r="G13" s="1440" t="s">
        <v>1832</v>
      </c>
      <c r="H13" s="989"/>
      <c r="I13" s="1445" t="s">
        <v>1833</v>
      </c>
      <c r="J13" s="1440" t="s">
        <v>1834</v>
      </c>
      <c r="K13" s="1440" t="s">
        <v>1835</v>
      </c>
      <c r="L13" s="989"/>
      <c r="M13" s="997" t="s">
        <v>1836</v>
      </c>
      <c r="N13" s="998" t="s">
        <v>1837</v>
      </c>
      <c r="O13" s="998" t="s">
        <v>1838</v>
      </c>
      <c r="P13" s="996" t="s">
        <v>1839</v>
      </c>
      <c r="Q13" s="996" t="s">
        <v>1840</v>
      </c>
      <c r="R13" s="999">
        <v>0</v>
      </c>
      <c r="S13" s="999">
        <v>0</v>
      </c>
      <c r="T13" s="999">
        <v>0</v>
      </c>
      <c r="U13" s="999">
        <v>159</v>
      </c>
      <c r="V13" s="999">
        <v>159</v>
      </c>
      <c r="W13" s="999">
        <v>159</v>
      </c>
    </row>
    <row r="14" spans="1:24" ht="47.25">
      <c r="A14" s="986"/>
      <c r="B14" s="996"/>
      <c r="C14" s="979"/>
      <c r="D14" s="979"/>
      <c r="E14" s="1441"/>
      <c r="F14" s="1441"/>
      <c r="G14" s="1441"/>
      <c r="H14" s="989"/>
      <c r="I14" s="1446"/>
      <c r="J14" s="1441"/>
      <c r="K14" s="1441"/>
      <c r="L14" s="989"/>
      <c r="M14" s="997" t="s">
        <v>1841</v>
      </c>
      <c r="N14" s="998" t="s">
        <v>135</v>
      </c>
      <c r="O14" s="998" t="s">
        <v>1842</v>
      </c>
      <c r="P14" s="996" t="s">
        <v>1839</v>
      </c>
      <c r="Q14" s="996" t="s">
        <v>1843</v>
      </c>
      <c r="R14" s="999">
        <v>0</v>
      </c>
      <c r="S14" s="999">
        <v>0</v>
      </c>
      <c r="T14" s="999">
        <v>0</v>
      </c>
      <c r="U14" s="999">
        <v>1647.3</v>
      </c>
      <c r="V14" s="999">
        <v>0</v>
      </c>
      <c r="W14" s="999">
        <v>0</v>
      </c>
    </row>
    <row r="15" spans="1:24" ht="47.25">
      <c r="A15" s="986"/>
      <c r="B15" s="996"/>
      <c r="C15" s="979"/>
      <c r="D15" s="979"/>
      <c r="E15" s="1441"/>
      <c r="F15" s="1441"/>
      <c r="G15" s="1441"/>
      <c r="H15" s="989"/>
      <c r="I15" s="1446"/>
      <c r="J15" s="1441"/>
      <c r="K15" s="1441"/>
      <c r="L15" s="989"/>
      <c r="M15" s="997" t="s">
        <v>1841</v>
      </c>
      <c r="N15" s="998" t="s">
        <v>135</v>
      </c>
      <c r="O15" s="998" t="s">
        <v>1842</v>
      </c>
      <c r="P15" s="996" t="s">
        <v>1839</v>
      </c>
      <c r="Q15" s="996" t="s">
        <v>1844</v>
      </c>
      <c r="R15" s="999">
        <v>0</v>
      </c>
      <c r="S15" s="999">
        <v>0</v>
      </c>
      <c r="T15" s="999">
        <v>0</v>
      </c>
      <c r="U15" s="999">
        <v>2703.9</v>
      </c>
      <c r="V15" s="999">
        <v>2703.9</v>
      </c>
      <c r="W15" s="999">
        <v>2703.9</v>
      </c>
    </row>
    <row r="16" spans="1:24" ht="252">
      <c r="A16" s="986"/>
      <c r="B16" s="996"/>
      <c r="C16" s="979"/>
      <c r="D16" s="979"/>
      <c r="E16" s="1444"/>
      <c r="F16" s="1444"/>
      <c r="G16" s="1444"/>
      <c r="H16" s="989"/>
      <c r="I16" s="1447"/>
      <c r="J16" s="1444"/>
      <c r="K16" s="1444"/>
      <c r="L16" s="989"/>
      <c r="M16" s="997" t="s">
        <v>1845</v>
      </c>
      <c r="N16" s="998" t="s">
        <v>1846</v>
      </c>
      <c r="O16" s="998" t="s">
        <v>1847</v>
      </c>
      <c r="P16" s="996" t="s">
        <v>1839</v>
      </c>
      <c r="Q16" s="996" t="s">
        <v>1848</v>
      </c>
      <c r="R16" s="999">
        <v>0</v>
      </c>
      <c r="S16" s="999">
        <v>0</v>
      </c>
      <c r="T16" s="999">
        <v>0</v>
      </c>
      <c r="U16" s="999">
        <v>46209.1</v>
      </c>
      <c r="V16" s="999">
        <v>46152.6</v>
      </c>
      <c r="W16" s="999">
        <v>46222.1</v>
      </c>
    </row>
    <row r="17" spans="1:23" ht="63">
      <c r="A17" s="986"/>
      <c r="B17" s="996"/>
      <c r="C17" s="979"/>
      <c r="D17" s="979"/>
      <c r="E17" s="998"/>
      <c r="F17" s="998"/>
      <c r="G17" s="998"/>
      <c r="H17" s="989"/>
      <c r="I17" s="750"/>
      <c r="J17" s="998"/>
      <c r="K17" s="998"/>
      <c r="L17" s="989"/>
      <c r="M17" s="1000" t="s">
        <v>1849</v>
      </c>
      <c r="N17" s="998" t="s">
        <v>1850</v>
      </c>
      <c r="O17" s="998" t="s">
        <v>1851</v>
      </c>
      <c r="P17" s="996" t="s">
        <v>1044</v>
      </c>
      <c r="Q17" s="996" t="s">
        <v>1852</v>
      </c>
      <c r="R17" s="999">
        <v>0</v>
      </c>
      <c r="S17" s="999">
        <v>0</v>
      </c>
      <c r="T17" s="999">
        <v>0</v>
      </c>
      <c r="U17" s="999">
        <v>325</v>
      </c>
      <c r="V17" s="999">
        <v>325</v>
      </c>
      <c r="W17" s="999">
        <v>325</v>
      </c>
    </row>
    <row r="18" spans="1:23" ht="15.75">
      <c r="A18" s="986"/>
      <c r="B18" s="996"/>
      <c r="C18" s="979"/>
      <c r="D18" s="979"/>
      <c r="E18" s="998"/>
      <c r="F18" s="998"/>
      <c r="G18" s="998"/>
      <c r="H18" s="989"/>
      <c r="I18" s="1001"/>
      <c r="J18" s="998"/>
      <c r="K18" s="998"/>
      <c r="L18" s="989"/>
      <c r="M18" s="997"/>
      <c r="N18" s="998"/>
      <c r="O18" s="998"/>
      <c r="P18" s="996" t="s">
        <v>1044</v>
      </c>
      <c r="Q18" s="996" t="s">
        <v>1853</v>
      </c>
      <c r="R18" s="999">
        <v>0</v>
      </c>
      <c r="S18" s="999">
        <v>0</v>
      </c>
      <c r="T18" s="999">
        <v>0</v>
      </c>
      <c r="U18" s="999">
        <v>19.5</v>
      </c>
      <c r="V18" s="999">
        <v>19.5</v>
      </c>
      <c r="W18" s="999">
        <v>19.5</v>
      </c>
    </row>
    <row r="19" spans="1:23" ht="15.75">
      <c r="A19" s="986"/>
      <c r="B19" s="996"/>
      <c r="C19" s="979"/>
      <c r="D19" s="979"/>
      <c r="E19" s="998"/>
      <c r="F19" s="998"/>
      <c r="G19" s="998"/>
      <c r="H19" s="989"/>
      <c r="I19" s="1001"/>
      <c r="J19" s="998"/>
      <c r="K19" s="998"/>
      <c r="L19" s="989"/>
      <c r="M19" s="997"/>
      <c r="N19" s="998"/>
      <c r="O19" s="998"/>
      <c r="P19" s="996" t="s">
        <v>1044</v>
      </c>
      <c r="Q19" s="996" t="s">
        <v>1854</v>
      </c>
      <c r="R19" s="999">
        <v>0</v>
      </c>
      <c r="S19" s="999">
        <v>0</v>
      </c>
      <c r="T19" s="999">
        <v>0</v>
      </c>
      <c r="U19" s="999">
        <v>0</v>
      </c>
      <c r="V19" s="999">
        <v>0</v>
      </c>
      <c r="W19" s="999">
        <v>300</v>
      </c>
    </row>
    <row r="20" spans="1:23" ht="110.25">
      <c r="A20" s="986"/>
      <c r="B20" s="996"/>
      <c r="C20" s="979"/>
      <c r="D20" s="979"/>
      <c r="E20" s="998" t="s">
        <v>1855</v>
      </c>
      <c r="F20" s="998" t="s">
        <v>1856</v>
      </c>
      <c r="G20" s="998" t="s">
        <v>1857</v>
      </c>
      <c r="H20" s="989"/>
      <c r="I20" s="738" t="s">
        <v>1858</v>
      </c>
      <c r="J20" s="998" t="s">
        <v>1859</v>
      </c>
      <c r="K20" s="998" t="s">
        <v>1860</v>
      </c>
      <c r="L20" s="989"/>
      <c r="M20" s="997" t="s">
        <v>1861</v>
      </c>
      <c r="N20" s="998" t="s">
        <v>1862</v>
      </c>
      <c r="O20" s="998" t="s">
        <v>1863</v>
      </c>
      <c r="P20" s="996" t="s">
        <v>186</v>
      </c>
      <c r="Q20" s="996" t="s">
        <v>1864</v>
      </c>
      <c r="R20" s="999">
        <v>0</v>
      </c>
      <c r="S20" s="999">
        <v>0</v>
      </c>
      <c r="T20" s="999">
        <v>0</v>
      </c>
      <c r="U20" s="999">
        <v>4634</v>
      </c>
      <c r="V20" s="999">
        <v>4634</v>
      </c>
      <c r="W20" s="999">
        <v>4634</v>
      </c>
    </row>
    <row r="21" spans="1:23" ht="31.5">
      <c r="A21" s="986"/>
      <c r="B21" s="996"/>
      <c r="C21" s="979"/>
      <c r="D21" s="979"/>
      <c r="E21" s="998"/>
      <c r="F21" s="998"/>
      <c r="G21" s="998"/>
      <c r="H21" s="989"/>
      <c r="I21" s="1001"/>
      <c r="J21" s="998"/>
      <c r="K21" s="998"/>
      <c r="L21" s="989"/>
      <c r="M21" s="997" t="s">
        <v>1865</v>
      </c>
      <c r="N21" s="998"/>
      <c r="O21" s="998"/>
      <c r="P21" s="996" t="s">
        <v>1866</v>
      </c>
      <c r="Q21" s="996" t="s">
        <v>1867</v>
      </c>
      <c r="R21" s="999">
        <v>0</v>
      </c>
      <c r="S21" s="999">
        <v>0</v>
      </c>
      <c r="T21" s="999">
        <v>0</v>
      </c>
      <c r="U21" s="999">
        <v>1130.3</v>
      </c>
      <c r="V21" s="999">
        <v>1664.4</v>
      </c>
      <c r="W21" s="999">
        <v>1664.4</v>
      </c>
    </row>
    <row r="22" spans="1:23" ht="63">
      <c r="A22" s="225" t="s">
        <v>227</v>
      </c>
      <c r="B22" s="737">
        <v>1004</v>
      </c>
      <c r="C22" s="1002"/>
      <c r="D22" s="1002"/>
      <c r="E22" s="1003" t="s">
        <v>1868</v>
      </c>
      <c r="F22" s="1003" t="s">
        <v>1869</v>
      </c>
      <c r="G22" s="1003" t="s">
        <v>1786</v>
      </c>
      <c r="H22" s="1004"/>
      <c r="I22" s="1005"/>
      <c r="J22" s="1005"/>
      <c r="K22" s="1005"/>
      <c r="L22" s="1004"/>
      <c r="M22" s="1005" t="s">
        <v>1870</v>
      </c>
      <c r="N22" s="1006"/>
      <c r="O22" s="1006" t="s">
        <v>299</v>
      </c>
      <c r="P22" s="1007" t="s">
        <v>1044</v>
      </c>
      <c r="Q22" s="996" t="s">
        <v>1871</v>
      </c>
      <c r="R22" s="1008">
        <v>0</v>
      </c>
      <c r="S22" s="1009">
        <v>0</v>
      </c>
      <c r="T22" s="1008">
        <v>0</v>
      </c>
      <c r="U22" s="1008">
        <v>100</v>
      </c>
      <c r="V22" s="1008">
        <v>100</v>
      </c>
      <c r="W22" s="1008">
        <v>100</v>
      </c>
    </row>
    <row r="23" spans="1:23" ht="94.5">
      <c r="A23" s="225" t="s">
        <v>249</v>
      </c>
      <c r="B23" s="737">
        <v>1008</v>
      </c>
      <c r="C23" s="1002"/>
      <c r="D23" s="1002"/>
      <c r="E23" s="1010" t="s">
        <v>1872</v>
      </c>
      <c r="F23" s="1010" t="s">
        <v>250</v>
      </c>
      <c r="G23" s="1010" t="s">
        <v>251</v>
      </c>
      <c r="H23" s="1004"/>
      <c r="I23" s="1005" t="s">
        <v>1873</v>
      </c>
      <c r="J23" s="1005" t="s">
        <v>360</v>
      </c>
      <c r="K23" s="1005" t="s">
        <v>1874</v>
      </c>
      <c r="L23" s="1004"/>
      <c r="M23" s="1005"/>
      <c r="N23" s="1006"/>
      <c r="O23" s="1006"/>
      <c r="P23" s="1007" t="s">
        <v>1875</v>
      </c>
      <c r="Q23" s="996" t="s">
        <v>1876</v>
      </c>
      <c r="R23" s="1008">
        <v>0</v>
      </c>
      <c r="S23" s="1009">
        <v>0</v>
      </c>
      <c r="T23" s="1008">
        <v>0</v>
      </c>
      <c r="U23" s="1008">
        <v>5</v>
      </c>
      <c r="V23" s="1008">
        <v>5</v>
      </c>
      <c r="W23" s="1008">
        <v>5</v>
      </c>
    </row>
    <row r="24" spans="1:23" ht="204.75">
      <c r="A24" s="225" t="s">
        <v>254</v>
      </c>
      <c r="B24" s="742">
        <v>1009</v>
      </c>
      <c r="C24" s="1002"/>
      <c r="D24" s="1002"/>
      <c r="E24" s="1003" t="s">
        <v>1877</v>
      </c>
      <c r="F24" s="1003" t="s">
        <v>1878</v>
      </c>
      <c r="G24" s="1003" t="s">
        <v>1879</v>
      </c>
      <c r="H24" s="1004"/>
      <c r="I24" s="1005" t="s">
        <v>1880</v>
      </c>
      <c r="J24" s="1005"/>
      <c r="K24" s="1005"/>
      <c r="L24" s="1004"/>
      <c r="M24" s="1005" t="s">
        <v>1881</v>
      </c>
      <c r="N24" s="1006" t="s">
        <v>1882</v>
      </c>
      <c r="O24" s="1005" t="s">
        <v>1883</v>
      </c>
      <c r="P24" s="1007" t="s">
        <v>1044</v>
      </c>
      <c r="Q24" s="996" t="s">
        <v>1884</v>
      </c>
      <c r="R24" s="1008">
        <v>0</v>
      </c>
      <c r="S24" s="1008">
        <v>0</v>
      </c>
      <c r="T24" s="1008">
        <v>0</v>
      </c>
      <c r="U24" s="1008">
        <v>100</v>
      </c>
      <c r="V24" s="1008">
        <v>100</v>
      </c>
      <c r="W24" s="1008">
        <v>100</v>
      </c>
    </row>
    <row r="25" spans="1:23" ht="189">
      <c r="A25" s="225" t="s">
        <v>255</v>
      </c>
      <c r="B25" s="737">
        <v>1010</v>
      </c>
      <c r="C25" s="1002"/>
      <c r="D25" s="1002"/>
      <c r="E25" s="1006" t="s">
        <v>1885</v>
      </c>
      <c r="F25" s="1003" t="s">
        <v>1886</v>
      </c>
      <c r="G25" s="1003" t="s">
        <v>1762</v>
      </c>
      <c r="H25" s="1004"/>
      <c r="I25" s="1005" t="s">
        <v>1887</v>
      </c>
      <c r="J25" s="1005" t="s">
        <v>360</v>
      </c>
      <c r="K25" s="1005" t="s">
        <v>1874</v>
      </c>
      <c r="L25" s="1004"/>
      <c r="M25" s="1011" t="s">
        <v>1888</v>
      </c>
      <c r="N25" s="1005" t="s">
        <v>1889</v>
      </c>
      <c r="O25" s="1005" t="s">
        <v>1890</v>
      </c>
      <c r="P25" s="1007" t="s">
        <v>1891</v>
      </c>
      <c r="Q25" s="1012"/>
      <c r="R25" s="1008">
        <v>0</v>
      </c>
      <c r="S25" s="1008">
        <v>0</v>
      </c>
      <c r="T25" s="1008">
        <v>0</v>
      </c>
      <c r="U25" s="1008">
        <v>0</v>
      </c>
      <c r="V25" s="1008">
        <v>0</v>
      </c>
      <c r="W25" s="1008">
        <v>0</v>
      </c>
    </row>
    <row r="26" spans="1:23" ht="15.75">
      <c r="A26" s="1459" t="s">
        <v>328</v>
      </c>
      <c r="B26" s="1457">
        <v>1016</v>
      </c>
      <c r="C26" s="1002"/>
      <c r="D26" s="1002"/>
      <c r="E26" s="1445" t="s">
        <v>242</v>
      </c>
      <c r="F26" s="1445" t="s">
        <v>329</v>
      </c>
      <c r="G26" s="1445" t="s">
        <v>23</v>
      </c>
      <c r="H26" s="1004"/>
      <c r="I26" s="1451" t="s">
        <v>1892</v>
      </c>
      <c r="J26" s="1451" t="s">
        <v>1893</v>
      </c>
      <c r="K26" s="1451" t="s">
        <v>1894</v>
      </c>
      <c r="L26" s="1004"/>
      <c r="M26" s="1096"/>
      <c r="N26" s="1451"/>
      <c r="O26" s="1451"/>
      <c r="P26" s="1013" t="s">
        <v>1895</v>
      </c>
      <c r="Q26" s="1014"/>
      <c r="R26" s="1008">
        <v>0</v>
      </c>
      <c r="S26" s="1008">
        <v>0</v>
      </c>
      <c r="T26" s="1008">
        <v>0</v>
      </c>
      <c r="U26" s="1008">
        <f>U27+U28</f>
        <v>171.4</v>
      </c>
      <c r="V26" s="1008">
        <f>V27+V28</f>
        <v>188.3</v>
      </c>
      <c r="W26" s="1008">
        <f>W27+W28</f>
        <v>222</v>
      </c>
    </row>
    <row r="27" spans="1:23" s="1020" customFormat="1" ht="15.75">
      <c r="A27" s="1460"/>
      <c r="B27" s="1462"/>
      <c r="C27" s="1015"/>
      <c r="D27" s="1015"/>
      <c r="E27" s="1446"/>
      <c r="F27" s="1446"/>
      <c r="G27" s="1446"/>
      <c r="H27" s="1016"/>
      <c r="I27" s="1452"/>
      <c r="J27" s="1452"/>
      <c r="K27" s="1452"/>
      <c r="L27" s="1016"/>
      <c r="M27" s="1454"/>
      <c r="N27" s="1452"/>
      <c r="O27" s="1452"/>
      <c r="P27" s="1017" t="s">
        <v>1895</v>
      </c>
      <c r="Q27" s="1018" t="s">
        <v>1896</v>
      </c>
      <c r="R27" s="1019">
        <v>0</v>
      </c>
      <c r="S27" s="1019">
        <v>0</v>
      </c>
      <c r="T27" s="1019">
        <v>0</v>
      </c>
      <c r="U27" s="1019">
        <v>70</v>
      </c>
      <c r="V27" s="1019">
        <v>70</v>
      </c>
      <c r="W27" s="1019">
        <v>70</v>
      </c>
    </row>
    <row r="28" spans="1:23" s="1020" customFormat="1" ht="15.75">
      <c r="A28" s="1461"/>
      <c r="B28" s="1458"/>
      <c r="C28" s="1015"/>
      <c r="D28" s="1015"/>
      <c r="E28" s="1447"/>
      <c r="F28" s="1447"/>
      <c r="G28" s="1447"/>
      <c r="H28" s="1016"/>
      <c r="I28" s="1453"/>
      <c r="J28" s="1453"/>
      <c r="K28" s="1453"/>
      <c r="L28" s="1016"/>
      <c r="M28" s="1097"/>
      <c r="N28" s="1453"/>
      <c r="O28" s="1453"/>
      <c r="P28" s="1017" t="s">
        <v>1895</v>
      </c>
      <c r="Q28" s="1021" t="s">
        <v>1897</v>
      </c>
      <c r="R28" s="1019">
        <v>0</v>
      </c>
      <c r="S28" s="1019">
        <v>0</v>
      </c>
      <c r="T28" s="1019">
        <v>0</v>
      </c>
      <c r="U28" s="1019">
        <v>101.4</v>
      </c>
      <c r="V28" s="1019">
        <v>118.3</v>
      </c>
      <c r="W28" s="1019">
        <v>152</v>
      </c>
    </row>
    <row r="29" spans="1:23" ht="15.75">
      <c r="A29" s="1455" t="s">
        <v>332</v>
      </c>
      <c r="B29" s="1457">
        <v>1018</v>
      </c>
      <c r="C29" s="1002"/>
      <c r="D29" s="1002"/>
      <c r="E29" s="1445" t="s">
        <v>333</v>
      </c>
      <c r="F29" s="1445" t="s">
        <v>334</v>
      </c>
      <c r="G29" s="1445" t="s">
        <v>335</v>
      </c>
      <c r="H29" s="1022"/>
      <c r="I29" s="1475" t="s">
        <v>1898</v>
      </c>
      <c r="J29" s="1475" t="s">
        <v>1899</v>
      </c>
      <c r="K29" s="1475" t="s">
        <v>1900</v>
      </c>
      <c r="L29" s="1004"/>
      <c r="M29" s="1096"/>
      <c r="N29" s="1451"/>
      <c r="O29" s="1451" t="s">
        <v>1901</v>
      </c>
      <c r="P29" s="1472"/>
      <c r="Q29" s="1438"/>
      <c r="R29" s="1463">
        <v>0</v>
      </c>
      <c r="S29" s="1463">
        <v>0</v>
      </c>
      <c r="T29" s="1463">
        <v>0</v>
      </c>
      <c r="U29" s="1463">
        <f>U31+U32+U33+U34</f>
        <v>20813.8</v>
      </c>
      <c r="V29" s="1463">
        <f>V31+V32+V33+V34</f>
        <v>12326.7</v>
      </c>
      <c r="W29" s="1463">
        <f>W31+W32+W33+W34</f>
        <v>17326.7</v>
      </c>
    </row>
    <row r="30" spans="1:23" ht="15.75">
      <c r="A30" s="1456"/>
      <c r="B30" s="1458"/>
      <c r="C30" s="1002"/>
      <c r="D30" s="1002"/>
      <c r="E30" s="1446"/>
      <c r="F30" s="1446"/>
      <c r="G30" s="1446"/>
      <c r="H30" s="1022"/>
      <c r="I30" s="1476"/>
      <c r="J30" s="1476"/>
      <c r="K30" s="1476"/>
      <c r="L30" s="1004"/>
      <c r="M30" s="1097"/>
      <c r="N30" s="1453"/>
      <c r="O30" s="1453"/>
      <c r="P30" s="1473"/>
      <c r="Q30" s="1474"/>
      <c r="R30" s="1464"/>
      <c r="S30" s="1464"/>
      <c r="T30" s="1464"/>
      <c r="U30" s="1464"/>
      <c r="V30" s="1464"/>
      <c r="W30" s="1464"/>
    </row>
    <row r="31" spans="1:23" ht="110.25">
      <c r="A31" s="1023"/>
      <c r="B31" s="1024"/>
      <c r="C31" s="1002"/>
      <c r="D31" s="1002"/>
      <c r="E31" s="1446"/>
      <c r="F31" s="1446"/>
      <c r="G31" s="1446"/>
      <c r="H31" s="1022"/>
      <c r="I31" s="1476"/>
      <c r="J31" s="1476"/>
      <c r="K31" s="1476"/>
      <c r="L31" s="1004"/>
      <c r="M31" s="1028" t="s">
        <v>1902</v>
      </c>
      <c r="N31" s="1025" t="s">
        <v>1903</v>
      </c>
      <c r="O31" s="1025" t="s">
        <v>1904</v>
      </c>
      <c r="P31" s="1026" t="s">
        <v>1044</v>
      </c>
      <c r="Q31" s="1027" t="s">
        <v>1905</v>
      </c>
      <c r="R31" s="999">
        <v>0</v>
      </c>
      <c r="S31" s="999">
        <v>0</v>
      </c>
      <c r="T31" s="999">
        <v>0</v>
      </c>
      <c r="U31" s="999">
        <v>12013.8</v>
      </c>
      <c r="V31" s="999">
        <v>11926.7</v>
      </c>
      <c r="W31" s="999">
        <v>11926.7</v>
      </c>
    </row>
    <row r="32" spans="1:23" ht="15.75">
      <c r="A32" s="1023"/>
      <c r="B32" s="1024"/>
      <c r="C32" s="1002"/>
      <c r="D32" s="1002"/>
      <c r="E32" s="1446"/>
      <c r="F32" s="1446"/>
      <c r="G32" s="1446"/>
      <c r="H32" s="1022"/>
      <c r="I32" s="1476"/>
      <c r="J32" s="1476"/>
      <c r="K32" s="1476"/>
      <c r="L32" s="1004"/>
      <c r="M32" s="1465" t="s">
        <v>1906</v>
      </c>
      <c r="N32" s="1451" t="s">
        <v>1907</v>
      </c>
      <c r="O32" s="1451" t="s">
        <v>1908</v>
      </c>
      <c r="P32" s="1026" t="s">
        <v>1303</v>
      </c>
      <c r="Q32" s="1027" t="s">
        <v>1909</v>
      </c>
      <c r="R32" s="999">
        <v>0</v>
      </c>
      <c r="S32" s="999">
        <v>0</v>
      </c>
      <c r="T32" s="999">
        <v>0</v>
      </c>
      <c r="U32" s="999">
        <v>2400</v>
      </c>
      <c r="V32" s="999">
        <v>0</v>
      </c>
      <c r="W32" s="999">
        <v>0</v>
      </c>
    </row>
    <row r="33" spans="1:23" ht="15.75">
      <c r="A33" s="1023"/>
      <c r="B33" s="1024"/>
      <c r="C33" s="1002"/>
      <c r="D33" s="1002"/>
      <c r="E33" s="1446"/>
      <c r="F33" s="1446"/>
      <c r="G33" s="1446"/>
      <c r="H33" s="1022"/>
      <c r="I33" s="1476"/>
      <c r="J33" s="1476"/>
      <c r="K33" s="1476"/>
      <c r="L33" s="1004"/>
      <c r="M33" s="1466"/>
      <c r="N33" s="1453"/>
      <c r="O33" s="1453"/>
      <c r="P33" s="1026"/>
      <c r="Q33" s="1027" t="s">
        <v>1910</v>
      </c>
      <c r="R33" s="999">
        <v>0</v>
      </c>
      <c r="S33" s="999">
        <v>0</v>
      </c>
      <c r="T33" s="999">
        <v>0</v>
      </c>
      <c r="U33" s="999">
        <v>6000</v>
      </c>
      <c r="V33" s="999">
        <v>0</v>
      </c>
      <c r="W33" s="999">
        <v>5000</v>
      </c>
    </row>
    <row r="34" spans="1:23" ht="63">
      <c r="A34" s="1023"/>
      <c r="B34" s="1024"/>
      <c r="C34" s="1002"/>
      <c r="D34" s="1002"/>
      <c r="E34" s="1447"/>
      <c r="F34" s="1447"/>
      <c r="G34" s="1447"/>
      <c r="H34" s="1022"/>
      <c r="I34" s="1477"/>
      <c r="J34" s="1477"/>
      <c r="K34" s="1477"/>
      <c r="L34" s="1004"/>
      <c r="M34" s="966" t="s">
        <v>1911</v>
      </c>
      <c r="N34" s="1025" t="s">
        <v>1912</v>
      </c>
      <c r="O34" s="1025" t="s">
        <v>299</v>
      </c>
      <c r="P34" s="1026"/>
      <c r="Q34" s="1027" t="s">
        <v>1913</v>
      </c>
      <c r="R34" s="999">
        <v>0</v>
      </c>
      <c r="S34" s="999">
        <v>0</v>
      </c>
      <c r="T34" s="999">
        <v>0</v>
      </c>
      <c r="U34" s="999">
        <v>400</v>
      </c>
      <c r="V34" s="999">
        <v>400</v>
      </c>
      <c r="W34" s="999">
        <v>400</v>
      </c>
    </row>
    <row r="35" spans="1:23" ht="267.75">
      <c r="A35" s="225" t="s">
        <v>338</v>
      </c>
      <c r="B35" s="737">
        <v>1020</v>
      </c>
      <c r="C35" s="1002"/>
      <c r="D35" s="1002"/>
      <c r="E35" s="1003" t="s">
        <v>1914</v>
      </c>
      <c r="F35" s="1003" t="s">
        <v>1915</v>
      </c>
      <c r="G35" s="1003" t="s">
        <v>1916</v>
      </c>
      <c r="H35" s="1004"/>
      <c r="I35" s="1005" t="s">
        <v>1917</v>
      </c>
      <c r="J35" s="1005" t="s">
        <v>1918</v>
      </c>
      <c r="K35" s="1005" t="s">
        <v>1919</v>
      </c>
      <c r="L35" s="1004"/>
      <c r="M35" s="1005" t="s">
        <v>2041</v>
      </c>
      <c r="N35" s="1005" t="s">
        <v>1920</v>
      </c>
      <c r="O35" s="1005" t="s">
        <v>1921</v>
      </c>
      <c r="P35" s="1007" t="s">
        <v>1922</v>
      </c>
      <c r="Q35" s="996" t="s">
        <v>1923</v>
      </c>
      <c r="R35" s="1008">
        <v>0</v>
      </c>
      <c r="S35" s="1008">
        <v>0</v>
      </c>
      <c r="T35" s="1008">
        <v>0</v>
      </c>
      <c r="U35" s="1008">
        <v>4535.8999999999996</v>
      </c>
      <c r="V35" s="1008">
        <v>4459.3</v>
      </c>
      <c r="W35" s="1008">
        <v>4508.7</v>
      </c>
    </row>
    <row r="36" spans="1:23" ht="15.75">
      <c r="A36" s="1467" t="s">
        <v>355</v>
      </c>
      <c r="B36" s="1468">
        <v>1027</v>
      </c>
      <c r="C36" s="1029"/>
      <c r="D36" s="1002"/>
      <c r="E36" s="1469" t="s">
        <v>1924</v>
      </c>
      <c r="F36" s="1469" t="s">
        <v>1886</v>
      </c>
      <c r="G36" s="1469" t="s">
        <v>1762</v>
      </c>
      <c r="H36" s="1004"/>
      <c r="I36" s="1451" t="s">
        <v>1873</v>
      </c>
      <c r="J36" s="1451" t="s">
        <v>360</v>
      </c>
      <c r="K36" s="1451" t="s">
        <v>1874</v>
      </c>
      <c r="L36" s="1004"/>
      <c r="M36" s="1469" t="s">
        <v>2042</v>
      </c>
      <c r="N36" s="1451" t="s">
        <v>1925</v>
      </c>
      <c r="O36" s="1451" t="s">
        <v>1926</v>
      </c>
      <c r="P36" s="1483" t="s">
        <v>1875</v>
      </c>
      <c r="Q36" s="1484"/>
      <c r="R36" s="1478">
        <v>0</v>
      </c>
      <c r="S36" s="1478">
        <v>0</v>
      </c>
      <c r="T36" s="1478">
        <v>0</v>
      </c>
      <c r="U36" s="1478">
        <f>U38+U39+U40+U41+U42+U43</f>
        <v>12716.699999999999</v>
      </c>
      <c r="V36" s="1478">
        <f>V38+V39+V40+V41+V42+V43</f>
        <v>12439.3</v>
      </c>
      <c r="W36" s="1478">
        <f>W38+W39+W40+W41+W42+W43</f>
        <v>13214.2</v>
      </c>
    </row>
    <row r="37" spans="1:23" ht="15.75">
      <c r="A37" s="1467"/>
      <c r="B37" s="1468"/>
      <c r="C37" s="1029"/>
      <c r="D37" s="1002"/>
      <c r="E37" s="1470"/>
      <c r="F37" s="1470"/>
      <c r="G37" s="1470"/>
      <c r="H37" s="1004"/>
      <c r="I37" s="1452"/>
      <c r="J37" s="1452"/>
      <c r="K37" s="1452"/>
      <c r="L37" s="1004"/>
      <c r="M37" s="1470"/>
      <c r="N37" s="1452"/>
      <c r="O37" s="1452"/>
      <c r="P37" s="1483"/>
      <c r="Q37" s="1484"/>
      <c r="R37" s="1478"/>
      <c r="S37" s="1478"/>
      <c r="T37" s="1478"/>
      <c r="U37" s="1478"/>
      <c r="V37" s="1478"/>
      <c r="W37" s="1478"/>
    </row>
    <row r="38" spans="1:23" ht="15.75">
      <c r="A38" s="1030"/>
      <c r="B38" s="1031"/>
      <c r="C38" s="1029"/>
      <c r="D38" s="1002"/>
      <c r="E38" s="1470"/>
      <c r="F38" s="1470"/>
      <c r="G38" s="1470"/>
      <c r="H38" s="1004"/>
      <c r="I38" s="1452"/>
      <c r="J38" s="1452"/>
      <c r="K38" s="1452"/>
      <c r="L38" s="1004"/>
      <c r="M38" s="1470"/>
      <c r="N38" s="1452"/>
      <c r="O38" s="1452"/>
      <c r="P38" s="1007" t="s">
        <v>1875</v>
      </c>
      <c r="Q38" s="996" t="s">
        <v>362</v>
      </c>
      <c r="R38" s="999">
        <v>0</v>
      </c>
      <c r="S38" s="999">
        <v>0</v>
      </c>
      <c r="T38" s="999">
        <v>0</v>
      </c>
      <c r="U38" s="999">
        <v>470</v>
      </c>
      <c r="V38" s="999">
        <v>470</v>
      </c>
      <c r="W38" s="999">
        <v>470</v>
      </c>
    </row>
    <row r="39" spans="1:23" ht="15.75">
      <c r="A39" s="1030"/>
      <c r="B39" s="1031"/>
      <c r="C39" s="1029"/>
      <c r="D39" s="1002"/>
      <c r="E39" s="1470"/>
      <c r="F39" s="1470"/>
      <c r="G39" s="1470"/>
      <c r="H39" s="1004"/>
      <c r="I39" s="1452"/>
      <c r="J39" s="1452"/>
      <c r="K39" s="1452"/>
      <c r="L39" s="1004"/>
      <c r="M39" s="1470"/>
      <c r="N39" s="1452"/>
      <c r="O39" s="1452"/>
      <c r="P39" s="1007" t="s">
        <v>1875</v>
      </c>
      <c r="Q39" s="996" t="s">
        <v>363</v>
      </c>
      <c r="R39" s="999">
        <v>0</v>
      </c>
      <c r="S39" s="999">
        <v>0</v>
      </c>
      <c r="T39" s="999">
        <v>0</v>
      </c>
      <c r="U39" s="999">
        <v>10</v>
      </c>
      <c r="V39" s="999">
        <v>10</v>
      </c>
      <c r="W39" s="999">
        <v>10</v>
      </c>
    </row>
    <row r="40" spans="1:23" ht="15.75">
      <c r="A40" s="1030"/>
      <c r="B40" s="1031"/>
      <c r="C40" s="1029"/>
      <c r="D40" s="1002"/>
      <c r="E40" s="1470"/>
      <c r="F40" s="1470"/>
      <c r="G40" s="1470"/>
      <c r="H40" s="1004"/>
      <c r="I40" s="1452"/>
      <c r="J40" s="1452"/>
      <c r="K40" s="1452"/>
      <c r="L40" s="1004"/>
      <c r="M40" s="1470"/>
      <c r="N40" s="1452"/>
      <c r="O40" s="1452"/>
      <c r="P40" s="1007" t="s">
        <v>1875</v>
      </c>
      <c r="Q40" s="996" t="s">
        <v>1927</v>
      </c>
      <c r="R40" s="999">
        <v>0</v>
      </c>
      <c r="S40" s="999">
        <v>0</v>
      </c>
      <c r="T40" s="999">
        <v>0</v>
      </c>
      <c r="U40" s="999">
        <v>0</v>
      </c>
      <c r="V40" s="999">
        <v>0</v>
      </c>
      <c r="W40" s="999">
        <v>200</v>
      </c>
    </row>
    <row r="41" spans="1:23" ht="15.75">
      <c r="A41" s="1030"/>
      <c r="B41" s="1031"/>
      <c r="C41" s="1029"/>
      <c r="D41" s="1002"/>
      <c r="E41" s="1470"/>
      <c r="F41" s="1470"/>
      <c r="G41" s="1470"/>
      <c r="H41" s="1004"/>
      <c r="I41" s="1452"/>
      <c r="J41" s="1452"/>
      <c r="K41" s="1452"/>
      <c r="L41" s="1004"/>
      <c r="M41" s="1470"/>
      <c r="N41" s="1452"/>
      <c r="O41" s="1452"/>
      <c r="P41" s="1007" t="s">
        <v>1875</v>
      </c>
      <c r="Q41" s="996" t="s">
        <v>1928</v>
      </c>
      <c r="R41" s="999">
        <v>0</v>
      </c>
      <c r="S41" s="999">
        <v>0</v>
      </c>
      <c r="T41" s="999">
        <v>0</v>
      </c>
      <c r="U41" s="999">
        <v>116.8</v>
      </c>
      <c r="V41" s="999">
        <v>140</v>
      </c>
      <c r="W41" s="999">
        <v>140</v>
      </c>
    </row>
    <row r="42" spans="1:23" ht="15.75">
      <c r="A42" s="1030"/>
      <c r="B42" s="1031"/>
      <c r="C42" s="1029"/>
      <c r="D42" s="1002"/>
      <c r="E42" s="1470"/>
      <c r="F42" s="1470"/>
      <c r="G42" s="1470"/>
      <c r="H42" s="1004"/>
      <c r="I42" s="1452"/>
      <c r="J42" s="1452"/>
      <c r="K42" s="1452"/>
      <c r="L42" s="1004"/>
      <c r="M42" s="1470"/>
      <c r="N42" s="1452"/>
      <c r="O42" s="1452"/>
      <c r="P42" s="1007" t="s">
        <v>1875</v>
      </c>
      <c r="Q42" s="996" t="s">
        <v>1929</v>
      </c>
      <c r="R42" s="999">
        <v>0</v>
      </c>
      <c r="S42" s="999">
        <v>0</v>
      </c>
      <c r="T42" s="999">
        <v>0</v>
      </c>
      <c r="U42" s="999">
        <v>360.6</v>
      </c>
      <c r="V42" s="999">
        <v>60</v>
      </c>
      <c r="W42" s="999">
        <v>60</v>
      </c>
    </row>
    <row r="43" spans="1:23" ht="15.75">
      <c r="A43" s="1030"/>
      <c r="B43" s="1031"/>
      <c r="C43" s="1029"/>
      <c r="D43" s="1002"/>
      <c r="E43" s="1471"/>
      <c r="F43" s="1471"/>
      <c r="G43" s="1471"/>
      <c r="H43" s="1004"/>
      <c r="I43" s="1453"/>
      <c r="J43" s="1453"/>
      <c r="K43" s="1453"/>
      <c r="L43" s="1004"/>
      <c r="M43" s="1471"/>
      <c r="N43" s="1453"/>
      <c r="O43" s="1453"/>
      <c r="P43" s="1007" t="s">
        <v>1875</v>
      </c>
      <c r="Q43" s="996" t="s">
        <v>1930</v>
      </c>
      <c r="R43" s="999">
        <v>0</v>
      </c>
      <c r="S43" s="999">
        <v>0</v>
      </c>
      <c r="T43" s="999">
        <v>0</v>
      </c>
      <c r="U43" s="999">
        <v>11759.3</v>
      </c>
      <c r="V43" s="999">
        <v>11759.3</v>
      </c>
      <c r="W43" s="999">
        <v>12334.2</v>
      </c>
    </row>
    <row r="44" spans="1:23" ht="189">
      <c r="A44" s="225" t="s">
        <v>731</v>
      </c>
      <c r="B44" s="737">
        <v>1030</v>
      </c>
      <c r="C44" s="1002"/>
      <c r="D44" s="1002"/>
      <c r="E44" s="1006" t="s">
        <v>1924</v>
      </c>
      <c r="F44" s="1003" t="s">
        <v>1886</v>
      </c>
      <c r="G44" s="1003" t="s">
        <v>1762</v>
      </c>
      <c r="H44" s="1004"/>
      <c r="I44" s="1005"/>
      <c r="J44" s="1005"/>
      <c r="K44" s="1005"/>
      <c r="L44" s="1004"/>
      <c r="M44" s="1006" t="s">
        <v>1931</v>
      </c>
      <c r="N44" s="1005" t="s">
        <v>1932</v>
      </c>
      <c r="O44" s="1005" t="s">
        <v>1933</v>
      </c>
      <c r="P44" s="1007" t="s">
        <v>1875</v>
      </c>
      <c r="Q44" s="996" t="s">
        <v>1934</v>
      </c>
      <c r="R44" s="1008">
        <v>0</v>
      </c>
      <c r="S44" s="1008">
        <v>0</v>
      </c>
      <c r="T44" s="1008">
        <v>0</v>
      </c>
      <c r="U44" s="1008">
        <v>5</v>
      </c>
      <c r="V44" s="1008">
        <v>5</v>
      </c>
      <c r="W44" s="1008">
        <v>5</v>
      </c>
    </row>
    <row r="45" spans="1:23" ht="15.75">
      <c r="A45" s="1459" t="s">
        <v>1583</v>
      </c>
      <c r="B45" s="1479">
        <v>1031</v>
      </c>
      <c r="C45" s="1002"/>
      <c r="D45" s="1002"/>
      <c r="E45" s="1469"/>
      <c r="F45" s="1469"/>
      <c r="G45" s="1469"/>
      <c r="H45" s="1469"/>
      <c r="I45" s="1451"/>
      <c r="J45" s="1481"/>
      <c r="K45" s="1451"/>
      <c r="L45" s="1469"/>
      <c r="M45" s="1451"/>
      <c r="N45" s="1451"/>
      <c r="O45" s="1451"/>
      <c r="P45" s="1472" t="s">
        <v>1044</v>
      </c>
      <c r="Q45" s="1438"/>
      <c r="R45" s="1463">
        <v>0</v>
      </c>
      <c r="S45" s="1463">
        <v>0</v>
      </c>
      <c r="T45" s="1463">
        <v>0</v>
      </c>
      <c r="U45" s="1463">
        <f>U47+U49+U48</f>
        <v>1582</v>
      </c>
      <c r="V45" s="1463">
        <f>V47+V49+V48</f>
        <v>1582</v>
      </c>
      <c r="W45" s="1463">
        <f>W47+W49+W48</f>
        <v>1582</v>
      </c>
    </row>
    <row r="46" spans="1:23" ht="15.75">
      <c r="A46" s="1461"/>
      <c r="B46" s="1480"/>
      <c r="C46" s="1002"/>
      <c r="D46" s="1002"/>
      <c r="E46" s="1471"/>
      <c r="F46" s="1471"/>
      <c r="G46" s="1471"/>
      <c r="H46" s="1471"/>
      <c r="I46" s="1453"/>
      <c r="J46" s="1482"/>
      <c r="K46" s="1453"/>
      <c r="L46" s="1471"/>
      <c r="M46" s="1453"/>
      <c r="N46" s="1453"/>
      <c r="O46" s="1453"/>
      <c r="P46" s="1473"/>
      <c r="Q46" s="1474"/>
      <c r="R46" s="1464"/>
      <c r="S46" s="1464"/>
      <c r="T46" s="1464"/>
      <c r="U46" s="1464"/>
      <c r="V46" s="1464"/>
      <c r="W46" s="1464"/>
    </row>
    <row r="47" spans="1:23" ht="110.25">
      <c r="A47" s="1032"/>
      <c r="B47" s="1033"/>
      <c r="C47" s="1002"/>
      <c r="D47" s="1002"/>
      <c r="E47" s="1034" t="s">
        <v>1935</v>
      </c>
      <c r="F47" s="1034" t="s">
        <v>1936</v>
      </c>
      <c r="G47" s="1034" t="s">
        <v>1937</v>
      </c>
      <c r="H47" s="1004"/>
      <c r="I47" s="1025"/>
      <c r="J47" s="1035"/>
      <c r="K47" s="1025"/>
      <c r="L47" s="1004"/>
      <c r="M47" s="1095" t="s">
        <v>1938</v>
      </c>
      <c r="N47" s="1025" t="s">
        <v>1939</v>
      </c>
      <c r="O47" s="1025" t="s">
        <v>1940</v>
      </c>
      <c r="P47" s="1026" t="s">
        <v>1044</v>
      </c>
      <c r="Q47" s="996" t="s">
        <v>1941</v>
      </c>
      <c r="R47" s="999">
        <v>0</v>
      </c>
      <c r="S47" s="999">
        <v>0</v>
      </c>
      <c r="T47" s="999">
        <v>0</v>
      </c>
      <c r="U47" s="999">
        <v>532</v>
      </c>
      <c r="V47" s="999">
        <v>532</v>
      </c>
      <c r="W47" s="999">
        <v>532</v>
      </c>
    </row>
    <row r="48" spans="1:23" ht="110.25">
      <c r="A48" s="1032"/>
      <c r="B48" s="1033"/>
      <c r="C48" s="1002"/>
      <c r="D48" s="1002"/>
      <c r="E48" s="1003" t="s">
        <v>1935</v>
      </c>
      <c r="F48" s="1003" t="s">
        <v>1936</v>
      </c>
      <c r="G48" s="1003" t="s">
        <v>1937</v>
      </c>
      <c r="H48" s="1004"/>
      <c r="I48" s="1005"/>
      <c r="J48" s="1036"/>
      <c r="K48" s="1005"/>
      <c r="L48" s="1004"/>
      <c r="M48" s="1005" t="s">
        <v>1942</v>
      </c>
      <c r="N48" s="989" t="s">
        <v>1943</v>
      </c>
      <c r="O48" s="1037" t="s">
        <v>1944</v>
      </c>
      <c r="P48" s="1038" t="s">
        <v>1044</v>
      </c>
      <c r="Q48" s="991" t="s">
        <v>1945</v>
      </c>
      <c r="R48" s="1039">
        <v>0</v>
      </c>
      <c r="S48" s="1039">
        <v>0</v>
      </c>
      <c r="T48" s="1040">
        <v>0</v>
      </c>
      <c r="U48" s="1039">
        <f>450</f>
        <v>450</v>
      </c>
      <c r="V48" s="1039">
        <f>450</f>
        <v>450</v>
      </c>
      <c r="W48" s="1041">
        <f>450</f>
        <v>450</v>
      </c>
    </row>
    <row r="49" spans="1:23" ht="152.25" customHeight="1">
      <c r="A49" s="1032"/>
      <c r="B49" s="1033"/>
      <c r="C49" s="1002"/>
      <c r="D49" s="1002"/>
      <c r="E49" s="1034" t="s">
        <v>1935</v>
      </c>
      <c r="F49" s="1034" t="s">
        <v>1936</v>
      </c>
      <c r="G49" s="1034" t="s">
        <v>1937</v>
      </c>
      <c r="H49" s="1004"/>
      <c r="I49" s="1025" t="s">
        <v>1946</v>
      </c>
      <c r="J49" s="1035" t="s">
        <v>1947</v>
      </c>
      <c r="K49" s="1025" t="s">
        <v>1948</v>
      </c>
      <c r="L49" s="1004"/>
      <c r="M49" s="1005" t="s">
        <v>1949</v>
      </c>
      <c r="N49" s="1025" t="s">
        <v>1950</v>
      </c>
      <c r="O49" s="1025" t="s">
        <v>1951</v>
      </c>
      <c r="P49" s="1026" t="s">
        <v>1044</v>
      </c>
      <c r="Q49" s="1027" t="s">
        <v>1952</v>
      </c>
      <c r="R49" s="1042">
        <v>0</v>
      </c>
      <c r="S49" s="1042">
        <v>0</v>
      </c>
      <c r="T49" s="1042">
        <v>0</v>
      </c>
      <c r="U49" s="1042">
        <v>600</v>
      </c>
      <c r="V49" s="1042">
        <v>600</v>
      </c>
      <c r="W49" s="1042">
        <v>600</v>
      </c>
    </row>
    <row r="50" spans="1:23" ht="63">
      <c r="A50" s="225" t="s">
        <v>370</v>
      </c>
      <c r="B50" s="742">
        <v>1033</v>
      </c>
      <c r="C50" s="1002"/>
      <c r="D50" s="1002"/>
      <c r="E50" s="1014"/>
      <c r="F50" s="1014"/>
      <c r="G50" s="1014"/>
      <c r="H50" s="1002"/>
      <c r="I50" s="1005"/>
      <c r="J50" s="1005"/>
      <c r="K50" s="1005"/>
      <c r="L50" s="1002"/>
      <c r="M50" s="1014"/>
      <c r="N50" s="1014"/>
      <c r="O50" s="1014"/>
      <c r="P50" s="1014"/>
      <c r="Q50" s="1014"/>
      <c r="R50" s="1008">
        <v>0</v>
      </c>
      <c r="S50" s="1008">
        <v>0</v>
      </c>
      <c r="T50" s="1008">
        <v>0</v>
      </c>
      <c r="U50" s="1008">
        <f>U51+U52</f>
        <v>2354.6999999999998</v>
      </c>
      <c r="V50" s="1008">
        <f>V51+V52</f>
        <v>130</v>
      </c>
      <c r="W50" s="1008">
        <f>W51+W52</f>
        <v>130</v>
      </c>
    </row>
    <row r="51" spans="1:23" ht="63">
      <c r="A51" s="715"/>
      <c r="B51" s="1043"/>
      <c r="C51" s="1002"/>
      <c r="D51" s="1002"/>
      <c r="E51" s="1044" t="s">
        <v>1953</v>
      </c>
      <c r="F51" s="1044" t="s">
        <v>1954</v>
      </c>
      <c r="G51" s="1044" t="s">
        <v>1955</v>
      </c>
      <c r="H51" s="1045"/>
      <c r="I51" s="1046"/>
      <c r="J51" s="1046"/>
      <c r="K51" s="1046"/>
      <c r="L51" s="1045"/>
      <c r="N51" s="1014"/>
      <c r="O51" s="1014"/>
      <c r="P51" s="1007" t="s">
        <v>378</v>
      </c>
      <c r="Q51" s="996" t="s">
        <v>1956</v>
      </c>
      <c r="R51" s="1047">
        <v>0</v>
      </c>
      <c r="S51" s="1047">
        <v>0</v>
      </c>
      <c r="T51" s="1047">
        <v>0</v>
      </c>
      <c r="U51" s="1047">
        <f>130</f>
        <v>130</v>
      </c>
      <c r="V51" s="1047">
        <v>130</v>
      </c>
      <c r="W51" s="1047">
        <v>130</v>
      </c>
    </row>
    <row r="52" spans="1:23" ht="63">
      <c r="A52" s="715"/>
      <c r="B52" s="1043"/>
      <c r="C52" s="1002"/>
      <c r="D52" s="1002"/>
      <c r="E52" s="1048" t="s">
        <v>1957</v>
      </c>
      <c r="F52" s="1048"/>
      <c r="G52" s="1048"/>
      <c r="H52" s="1002"/>
      <c r="I52" s="1049"/>
      <c r="J52" s="1049"/>
      <c r="K52" s="1049"/>
      <c r="L52" s="1002"/>
      <c r="M52" s="1050" t="s">
        <v>1958</v>
      </c>
      <c r="N52" s="1005" t="s">
        <v>1959</v>
      </c>
      <c r="O52" s="1005" t="s">
        <v>1960</v>
      </c>
      <c r="P52" s="1007" t="s">
        <v>378</v>
      </c>
      <c r="Q52" s="996" t="s">
        <v>1961</v>
      </c>
      <c r="R52" s="1047">
        <v>0</v>
      </c>
      <c r="S52" s="1047">
        <v>0</v>
      </c>
      <c r="T52" s="1047">
        <v>0</v>
      </c>
      <c r="U52" s="1047">
        <v>2224.6999999999998</v>
      </c>
      <c r="V52" s="1047">
        <v>0</v>
      </c>
      <c r="W52" s="1047">
        <v>0</v>
      </c>
    </row>
    <row r="53" spans="1:23" ht="220.5">
      <c r="A53" s="1051" t="s">
        <v>396</v>
      </c>
      <c r="B53" s="1043">
        <v>1067</v>
      </c>
      <c r="C53" s="1002"/>
      <c r="D53" s="1002"/>
      <c r="E53" s="1048"/>
      <c r="F53" s="1048"/>
      <c r="G53" s="1048"/>
      <c r="H53" s="1002"/>
      <c r="I53" s="1049"/>
      <c r="J53" s="1049"/>
      <c r="K53" s="1049"/>
      <c r="L53" s="1002"/>
      <c r="M53" s="1052"/>
      <c r="N53" s="1005"/>
      <c r="O53" s="1005"/>
      <c r="P53" s="1013"/>
      <c r="Q53" s="996"/>
      <c r="R53" s="1053">
        <f t="shared" ref="R53:W53" si="2">R54+R55</f>
        <v>0</v>
      </c>
      <c r="S53" s="1053">
        <f t="shared" si="2"/>
        <v>0</v>
      </c>
      <c r="T53" s="1053">
        <f t="shared" si="2"/>
        <v>0</v>
      </c>
      <c r="U53" s="1053">
        <f t="shared" si="2"/>
        <v>384</v>
      </c>
      <c r="V53" s="1053">
        <f t="shared" si="2"/>
        <v>0</v>
      </c>
      <c r="W53" s="1053">
        <f t="shared" si="2"/>
        <v>0</v>
      </c>
    </row>
    <row r="54" spans="1:23" ht="31.5">
      <c r="A54" s="1455"/>
      <c r="B54" s="1479"/>
      <c r="C54" s="1002"/>
      <c r="D54" s="1002"/>
      <c r="E54" s="1445" t="s">
        <v>1962</v>
      </c>
      <c r="F54" s="1445" t="s">
        <v>1963</v>
      </c>
      <c r="G54" s="1445" t="s">
        <v>1964</v>
      </c>
      <c r="H54" s="1002"/>
      <c r="I54" s="1487"/>
      <c r="J54" s="1487"/>
      <c r="K54" s="1487"/>
      <c r="L54" s="1002"/>
      <c r="M54" s="1489" t="s">
        <v>1965</v>
      </c>
      <c r="N54" s="1054"/>
      <c r="O54" s="1054" t="s">
        <v>1966</v>
      </c>
      <c r="P54" s="1007" t="s">
        <v>1839</v>
      </c>
      <c r="Q54" s="996" t="s">
        <v>1967</v>
      </c>
      <c r="R54" s="999">
        <v>0</v>
      </c>
      <c r="S54" s="999">
        <v>0</v>
      </c>
      <c r="T54" s="999">
        <v>0</v>
      </c>
      <c r="U54" s="999">
        <v>192</v>
      </c>
      <c r="V54" s="999">
        <v>0</v>
      </c>
      <c r="W54" s="999">
        <v>0</v>
      </c>
    </row>
    <row r="55" spans="1:23" ht="15.75">
      <c r="A55" s="1456"/>
      <c r="B55" s="1480"/>
      <c r="C55" s="1002"/>
      <c r="D55" s="1002"/>
      <c r="E55" s="1447"/>
      <c r="F55" s="1447"/>
      <c r="G55" s="1447"/>
      <c r="H55" s="1002"/>
      <c r="I55" s="1488"/>
      <c r="J55" s="1488"/>
      <c r="K55" s="1488"/>
      <c r="L55" s="1002"/>
      <c r="M55" s="1490"/>
      <c r="N55" s="1054"/>
      <c r="O55" s="1054"/>
      <c r="P55" s="1007" t="s">
        <v>1839</v>
      </c>
      <c r="Q55" s="996" t="s">
        <v>1968</v>
      </c>
      <c r="R55" s="1047">
        <v>0</v>
      </c>
      <c r="S55" s="1047">
        <v>0</v>
      </c>
      <c r="T55" s="1047">
        <v>0</v>
      </c>
      <c r="U55" s="1047">
        <v>192</v>
      </c>
      <c r="V55" s="1047">
        <v>0</v>
      </c>
      <c r="W55" s="1047">
        <v>0</v>
      </c>
    </row>
    <row r="56" spans="1:23" ht="189">
      <c r="A56" s="225" t="s">
        <v>408</v>
      </c>
      <c r="B56" s="1055">
        <v>1071</v>
      </c>
      <c r="C56" s="1002"/>
      <c r="D56" s="1002"/>
      <c r="E56" s="1006" t="s">
        <v>1924</v>
      </c>
      <c r="F56" s="1006" t="s">
        <v>1969</v>
      </c>
      <c r="G56" s="1006" t="s">
        <v>1762</v>
      </c>
      <c r="H56" s="1006"/>
      <c r="I56" s="1006" t="s">
        <v>1873</v>
      </c>
      <c r="J56" s="1006" t="s">
        <v>360</v>
      </c>
      <c r="K56" s="1006" t="s">
        <v>1874</v>
      </c>
      <c r="L56" s="1056"/>
      <c r="M56" s="1006" t="s">
        <v>1965</v>
      </c>
      <c r="N56" s="1005"/>
      <c r="O56" s="1005" t="s">
        <v>1926</v>
      </c>
      <c r="P56" s="1007" t="s">
        <v>1875</v>
      </c>
      <c r="Q56" s="996" t="s">
        <v>1970</v>
      </c>
      <c r="R56" s="1008">
        <v>0</v>
      </c>
      <c r="S56" s="1008">
        <v>0</v>
      </c>
      <c r="T56" s="1008">
        <v>0</v>
      </c>
      <c r="U56" s="1008">
        <v>582</v>
      </c>
      <c r="V56" s="1008">
        <v>582</v>
      </c>
      <c r="W56" s="1008">
        <v>0</v>
      </c>
    </row>
    <row r="57" spans="1:23" ht="189">
      <c r="A57" s="1057" t="s">
        <v>1971</v>
      </c>
      <c r="B57" s="1055"/>
      <c r="C57" s="1002"/>
      <c r="D57" s="1002"/>
      <c r="E57" s="1058" t="s">
        <v>1972</v>
      </c>
      <c r="F57" s="1058" t="s">
        <v>1973</v>
      </c>
      <c r="G57" s="1058"/>
      <c r="H57" s="1059"/>
      <c r="I57" s="1060" t="s">
        <v>1974</v>
      </c>
      <c r="J57" s="1060" t="s">
        <v>1973</v>
      </c>
      <c r="K57" s="1061" t="s">
        <v>1975</v>
      </c>
      <c r="L57" s="1062"/>
      <c r="M57" s="1063" t="s">
        <v>1976</v>
      </c>
      <c r="N57" s="1063" t="s">
        <v>1850</v>
      </c>
      <c r="O57" s="1063" t="s">
        <v>1977</v>
      </c>
      <c r="P57" s="1007" t="s">
        <v>1978</v>
      </c>
      <c r="Q57" s="996" t="s">
        <v>1979</v>
      </c>
      <c r="R57" s="1008">
        <v>0</v>
      </c>
      <c r="S57" s="1008">
        <v>0</v>
      </c>
      <c r="T57" s="1008">
        <v>0</v>
      </c>
      <c r="U57" s="1008">
        <v>0</v>
      </c>
      <c r="V57" s="1008">
        <v>0</v>
      </c>
      <c r="W57" s="1008">
        <v>5228.7</v>
      </c>
    </row>
    <row r="58" spans="1:23" ht="157.5">
      <c r="A58" s="232" t="s">
        <v>67</v>
      </c>
      <c r="B58" s="984" t="s">
        <v>66</v>
      </c>
      <c r="C58" s="225" t="s">
        <v>5</v>
      </c>
      <c r="D58" s="1064" t="s">
        <v>5</v>
      </c>
      <c r="E58" s="984" t="s">
        <v>5</v>
      </c>
      <c r="F58" s="983" t="s">
        <v>5</v>
      </c>
      <c r="G58" s="984" t="s">
        <v>5</v>
      </c>
      <c r="H58" s="984" t="s">
        <v>5</v>
      </c>
      <c r="I58" s="984" t="s">
        <v>5</v>
      </c>
      <c r="J58" s="984" t="s">
        <v>5</v>
      </c>
      <c r="K58" s="984" t="s">
        <v>5</v>
      </c>
      <c r="L58" s="984" t="s">
        <v>5</v>
      </c>
      <c r="M58" s="984" t="s">
        <v>5</v>
      </c>
      <c r="N58" s="984" t="s">
        <v>5</v>
      </c>
      <c r="O58" s="984" t="s">
        <v>5</v>
      </c>
      <c r="P58" s="984" t="s">
        <v>5</v>
      </c>
      <c r="Q58" s="984" t="s">
        <v>5</v>
      </c>
      <c r="R58" s="1065">
        <v>0</v>
      </c>
      <c r="S58" s="1065">
        <v>0</v>
      </c>
      <c r="T58" s="1065">
        <v>0</v>
      </c>
      <c r="U58" s="1065">
        <v>0</v>
      </c>
      <c r="V58" s="1065">
        <v>0</v>
      </c>
      <c r="W58" s="1065">
        <v>0</v>
      </c>
    </row>
    <row r="59" spans="1:23" ht="78.75">
      <c r="A59" s="1066" t="s">
        <v>1980</v>
      </c>
      <c r="B59" s="996" t="s">
        <v>1981</v>
      </c>
      <c r="C59" s="979"/>
      <c r="D59" s="979"/>
      <c r="E59" s="989" t="s">
        <v>1982</v>
      </c>
      <c r="F59" s="989" t="s">
        <v>1983</v>
      </c>
      <c r="G59" s="1037" t="s">
        <v>1984</v>
      </c>
      <c r="H59" s="989"/>
      <c r="I59" s="989" t="s">
        <v>1985</v>
      </c>
      <c r="J59" s="989" t="s">
        <v>1986</v>
      </c>
      <c r="K59" s="989" t="s">
        <v>1987</v>
      </c>
      <c r="L59" s="989"/>
      <c r="M59" s="989" t="s">
        <v>1988</v>
      </c>
      <c r="N59" s="989"/>
      <c r="O59" s="1037" t="s">
        <v>1989</v>
      </c>
      <c r="P59" s="1038"/>
      <c r="Q59" s="991"/>
      <c r="R59" s="979">
        <v>0</v>
      </c>
      <c r="S59" s="979">
        <v>0</v>
      </c>
      <c r="T59" s="1067"/>
      <c r="U59" s="1068"/>
      <c r="V59" s="1068"/>
      <c r="W59" s="1069"/>
    </row>
    <row r="60" spans="1:23" s="1073" customFormat="1" ht="173.25">
      <c r="A60" s="1070" t="s">
        <v>64</v>
      </c>
      <c r="B60" s="1071" t="s">
        <v>63</v>
      </c>
      <c r="C60" s="239" t="s">
        <v>5</v>
      </c>
      <c r="D60" s="1071" t="s">
        <v>5</v>
      </c>
      <c r="E60" s="1071" t="s">
        <v>5</v>
      </c>
      <c r="F60" s="239" t="s">
        <v>5</v>
      </c>
      <c r="G60" s="1071" t="s">
        <v>5</v>
      </c>
      <c r="H60" s="1071" t="s">
        <v>5</v>
      </c>
      <c r="I60" s="1071" t="s">
        <v>5</v>
      </c>
      <c r="J60" s="1071" t="s">
        <v>5</v>
      </c>
      <c r="K60" s="1071" t="s">
        <v>5</v>
      </c>
      <c r="L60" s="1071" t="s">
        <v>5</v>
      </c>
      <c r="M60" s="1071" t="s">
        <v>5</v>
      </c>
      <c r="N60" s="1071" t="s">
        <v>5</v>
      </c>
      <c r="O60" s="1071" t="s">
        <v>5</v>
      </c>
      <c r="P60" s="1071" t="s">
        <v>5</v>
      </c>
      <c r="Q60" s="1071" t="s">
        <v>5</v>
      </c>
      <c r="R60" s="1072">
        <f t="shared" ref="R60:W60" si="3">R61</f>
        <v>0</v>
      </c>
      <c r="S60" s="1072">
        <f t="shared" si="3"/>
        <v>0</v>
      </c>
      <c r="T60" s="1072">
        <f t="shared" si="3"/>
        <v>0</v>
      </c>
      <c r="U60" s="1072">
        <f t="shared" si="3"/>
        <v>0</v>
      </c>
      <c r="V60" s="1072">
        <f t="shared" si="3"/>
        <v>0</v>
      </c>
      <c r="W60" s="1072">
        <f t="shared" si="3"/>
        <v>0</v>
      </c>
    </row>
    <row r="61" spans="1:23" ht="94.5">
      <c r="A61" s="225" t="s">
        <v>478</v>
      </c>
      <c r="B61" s="1055">
        <v>1201</v>
      </c>
      <c r="C61" s="225" t="s">
        <v>5</v>
      </c>
      <c r="D61" s="1064" t="s">
        <v>5</v>
      </c>
      <c r="E61" s="1064" t="s">
        <v>5</v>
      </c>
      <c r="F61" s="225" t="s">
        <v>5</v>
      </c>
      <c r="G61" s="1064" t="s">
        <v>5</v>
      </c>
      <c r="H61" s="1064" t="s">
        <v>5</v>
      </c>
      <c r="I61" s="1064" t="s">
        <v>5</v>
      </c>
      <c r="J61" s="1064" t="s">
        <v>5</v>
      </c>
      <c r="K61" s="1064" t="s">
        <v>5</v>
      </c>
      <c r="L61" s="1064" t="s">
        <v>5</v>
      </c>
      <c r="M61" s="1064" t="s">
        <v>5</v>
      </c>
      <c r="N61" s="1064" t="s">
        <v>5</v>
      </c>
      <c r="O61" s="1064" t="s">
        <v>5</v>
      </c>
      <c r="P61" s="1064" t="s">
        <v>5</v>
      </c>
      <c r="Q61" s="1064" t="s">
        <v>5</v>
      </c>
      <c r="R61" s="979">
        <v>0</v>
      </c>
      <c r="S61" s="979">
        <v>0</v>
      </c>
      <c r="T61" s="979">
        <v>0</v>
      </c>
      <c r="U61" s="979">
        <v>0</v>
      </c>
      <c r="V61" s="979">
        <v>0</v>
      </c>
      <c r="W61" s="979">
        <v>0</v>
      </c>
    </row>
    <row r="62" spans="1:23" ht="220.5">
      <c r="A62" s="232" t="s">
        <v>38</v>
      </c>
      <c r="B62" s="1055">
        <v>1500</v>
      </c>
      <c r="C62" s="225" t="s">
        <v>5</v>
      </c>
      <c r="D62" s="1064" t="s">
        <v>5</v>
      </c>
      <c r="E62" s="1064" t="s">
        <v>5</v>
      </c>
      <c r="F62" s="225" t="s">
        <v>5</v>
      </c>
      <c r="G62" s="1064" t="s">
        <v>5</v>
      </c>
      <c r="H62" s="1064" t="s">
        <v>5</v>
      </c>
      <c r="I62" s="1064" t="s">
        <v>5</v>
      </c>
      <c r="J62" s="1064" t="s">
        <v>5</v>
      </c>
      <c r="K62" s="1064" t="s">
        <v>5</v>
      </c>
      <c r="L62" s="1064" t="s">
        <v>5</v>
      </c>
      <c r="M62" s="1064" t="s">
        <v>5</v>
      </c>
      <c r="N62" s="1064" t="s">
        <v>5</v>
      </c>
      <c r="O62" s="1064" t="s">
        <v>5</v>
      </c>
      <c r="P62" s="1064" t="s">
        <v>5</v>
      </c>
      <c r="Q62" s="1064" t="s">
        <v>5</v>
      </c>
      <c r="R62" s="1074">
        <f t="shared" ref="R62:W62" si="4">R64</f>
        <v>0</v>
      </c>
      <c r="S62" s="1074">
        <f t="shared" si="4"/>
        <v>0</v>
      </c>
      <c r="T62" s="1074">
        <f t="shared" si="4"/>
        <v>0</v>
      </c>
      <c r="U62" s="1074">
        <f t="shared" si="4"/>
        <v>4754.8999999999996</v>
      </c>
      <c r="V62" s="1074">
        <f t="shared" si="4"/>
        <v>4754.8999999999996</v>
      </c>
      <c r="W62" s="1074">
        <f t="shared" si="4"/>
        <v>4754.8999999999996</v>
      </c>
    </row>
    <row r="63" spans="1:23" ht="78.75">
      <c r="A63" s="232" t="s">
        <v>498</v>
      </c>
      <c r="B63" s="1055">
        <v>1501</v>
      </c>
      <c r="C63" s="225" t="s">
        <v>5</v>
      </c>
      <c r="D63" s="1064" t="s">
        <v>5</v>
      </c>
      <c r="E63" s="1064" t="s">
        <v>5</v>
      </c>
      <c r="F63" s="225" t="s">
        <v>5</v>
      </c>
      <c r="G63" s="1064" t="s">
        <v>5</v>
      </c>
      <c r="H63" s="1064" t="s">
        <v>5</v>
      </c>
      <c r="I63" s="1064" t="s">
        <v>5</v>
      </c>
      <c r="J63" s="1064" t="s">
        <v>5</v>
      </c>
      <c r="K63" s="1064" t="s">
        <v>5</v>
      </c>
      <c r="L63" s="1064" t="s">
        <v>5</v>
      </c>
      <c r="M63" s="1064" t="s">
        <v>5</v>
      </c>
      <c r="N63" s="1064" t="s">
        <v>5</v>
      </c>
      <c r="O63" s="1064" t="s">
        <v>5</v>
      </c>
      <c r="P63" s="1064" t="s">
        <v>5</v>
      </c>
      <c r="Q63" s="1064" t="s">
        <v>5</v>
      </c>
      <c r="R63" s="985" t="e">
        <f>#REF!+R65+R71+R68+R70+R66+#REF!+#REF!</f>
        <v>#REF!</v>
      </c>
      <c r="S63" s="981" t="e">
        <f>#REF!+S65+S71+S68+S70+S66+#REF!+#REF!</f>
        <v>#REF!</v>
      </c>
      <c r="T63" s="981" t="e">
        <f>#REF!+T65+T71+T68+T70+T66+#REF!+#REF!</f>
        <v>#REF!</v>
      </c>
      <c r="U63" s="985" t="e">
        <f>#REF!+U65+U71+U68+U70+U66+#REF!+#REF!</f>
        <v>#REF!</v>
      </c>
      <c r="V63" s="981" t="e">
        <f>#REF!+V65+V71+V68+V70+V66+#REF!+#REF!</f>
        <v>#REF!</v>
      </c>
      <c r="W63" s="981" t="e">
        <f>#REF!+W65+W71+W68+W70+W66+#REF!+#REF!</f>
        <v>#REF!</v>
      </c>
    </row>
    <row r="64" spans="1:23" ht="78.75">
      <c r="A64" s="232" t="s">
        <v>498</v>
      </c>
      <c r="B64" s="1055">
        <v>1501</v>
      </c>
      <c r="C64" s="225" t="s">
        <v>5</v>
      </c>
      <c r="D64" s="1064" t="s">
        <v>5</v>
      </c>
      <c r="E64" s="1064" t="s">
        <v>5</v>
      </c>
      <c r="F64" s="225" t="s">
        <v>5</v>
      </c>
      <c r="G64" s="1064" t="s">
        <v>5</v>
      </c>
      <c r="H64" s="1064" t="s">
        <v>5</v>
      </c>
      <c r="I64" s="1064" t="s">
        <v>5</v>
      </c>
      <c r="J64" s="1064" t="s">
        <v>5</v>
      </c>
      <c r="K64" s="1064" t="s">
        <v>5</v>
      </c>
      <c r="L64" s="1064" t="s">
        <v>5</v>
      </c>
      <c r="M64" s="1064" t="s">
        <v>5</v>
      </c>
      <c r="N64" s="1064" t="s">
        <v>5</v>
      </c>
      <c r="O64" s="1064" t="s">
        <v>5</v>
      </c>
      <c r="P64" s="1064" t="s">
        <v>5</v>
      </c>
      <c r="Q64" s="1064" t="s">
        <v>5</v>
      </c>
      <c r="R64" s="1075">
        <f t="shared" ref="R64:W64" si="5">R66+R68+R69+R70+R71+R72</f>
        <v>0</v>
      </c>
      <c r="S64" s="1075">
        <f t="shared" si="5"/>
        <v>0</v>
      </c>
      <c r="T64" s="1075">
        <f t="shared" si="5"/>
        <v>0</v>
      </c>
      <c r="U64" s="1075">
        <f t="shared" si="5"/>
        <v>4754.8999999999996</v>
      </c>
      <c r="V64" s="1075">
        <f t="shared" si="5"/>
        <v>4754.8999999999996</v>
      </c>
      <c r="W64" s="1075">
        <f t="shared" si="5"/>
        <v>4754.8999999999996</v>
      </c>
    </row>
    <row r="65" spans="1:23" ht="157.5">
      <c r="A65" s="1076" t="s">
        <v>1990</v>
      </c>
      <c r="B65" s="1013" t="s">
        <v>1839</v>
      </c>
      <c r="C65" s="1004"/>
      <c r="D65" s="1004"/>
      <c r="E65" s="1006" t="s">
        <v>1991</v>
      </c>
      <c r="F65" s="1077" t="s">
        <v>1804</v>
      </c>
      <c r="G65" s="1006" t="s">
        <v>1786</v>
      </c>
      <c r="H65" s="1006"/>
      <c r="I65" s="1006" t="s">
        <v>1992</v>
      </c>
      <c r="J65" s="1006" t="s">
        <v>1993</v>
      </c>
      <c r="K65" s="1006" t="s">
        <v>1994</v>
      </c>
      <c r="L65" s="1006"/>
      <c r="M65" s="1078" t="s">
        <v>1995</v>
      </c>
      <c r="N65" s="1006"/>
      <c r="O65" s="1006" t="s">
        <v>1996</v>
      </c>
      <c r="P65" s="1079"/>
      <c r="Q65" s="1080"/>
      <c r="R65" s="1081">
        <v>20.9</v>
      </c>
      <c r="S65" s="1082">
        <v>20.9</v>
      </c>
      <c r="T65" s="1081">
        <v>21</v>
      </c>
      <c r="U65" s="1083">
        <v>21.2</v>
      </c>
      <c r="V65" s="1084">
        <v>21.2</v>
      </c>
      <c r="W65" s="1084">
        <v>21.2</v>
      </c>
    </row>
    <row r="66" spans="1:23" ht="15.75">
      <c r="A66" s="1455" t="s">
        <v>507</v>
      </c>
      <c r="B66" s="1479">
        <v>1504</v>
      </c>
      <c r="C66" s="1004"/>
      <c r="D66" s="1004"/>
      <c r="E66" s="1485" t="s">
        <v>1997</v>
      </c>
      <c r="F66" s="1469" t="s">
        <v>1998</v>
      </c>
      <c r="G66" s="1485" t="s">
        <v>1999</v>
      </c>
      <c r="H66" s="1006"/>
      <c r="I66" s="1485" t="s">
        <v>2000</v>
      </c>
      <c r="J66" s="1469" t="s">
        <v>2001</v>
      </c>
      <c r="K66" s="1485" t="s">
        <v>2002</v>
      </c>
      <c r="L66" s="1006"/>
      <c r="M66" s="1498" t="s">
        <v>2003</v>
      </c>
      <c r="N66" s="1469"/>
      <c r="O66" s="1469" t="s">
        <v>2004</v>
      </c>
      <c r="P66" s="1493" t="s">
        <v>1839</v>
      </c>
      <c r="Q66" s="1493" t="s">
        <v>2005</v>
      </c>
      <c r="R66" s="1495">
        <v>0</v>
      </c>
      <c r="S66" s="1495">
        <v>0</v>
      </c>
      <c r="T66" s="1495">
        <v>0</v>
      </c>
      <c r="U66" s="1489">
        <v>3.8</v>
      </c>
      <c r="V66" s="1491">
        <v>3.8</v>
      </c>
      <c r="W66" s="1491">
        <v>3.8</v>
      </c>
    </row>
    <row r="67" spans="1:23" ht="15.75">
      <c r="A67" s="1456"/>
      <c r="B67" s="1480"/>
      <c r="C67" s="1004"/>
      <c r="D67" s="1004"/>
      <c r="E67" s="1486"/>
      <c r="F67" s="1471"/>
      <c r="G67" s="1486"/>
      <c r="H67" s="1006"/>
      <c r="I67" s="1486"/>
      <c r="J67" s="1471"/>
      <c r="K67" s="1497"/>
      <c r="L67" s="1006"/>
      <c r="M67" s="1499"/>
      <c r="N67" s="1471"/>
      <c r="O67" s="1471"/>
      <c r="P67" s="1494"/>
      <c r="Q67" s="1494"/>
      <c r="R67" s="1496"/>
      <c r="S67" s="1496"/>
      <c r="T67" s="1496"/>
      <c r="U67" s="1490"/>
      <c r="V67" s="1492"/>
      <c r="W67" s="1492"/>
    </row>
    <row r="68" spans="1:23" ht="63">
      <c r="A68" s="225" t="s">
        <v>514</v>
      </c>
      <c r="B68" s="742">
        <v>1507</v>
      </c>
      <c r="C68" s="1004"/>
      <c r="D68" s="1004"/>
      <c r="E68" s="1006" t="s">
        <v>2006</v>
      </c>
      <c r="F68" s="1006" t="s">
        <v>1804</v>
      </c>
      <c r="G68" s="1006" t="s">
        <v>1786</v>
      </c>
      <c r="H68" s="1006"/>
      <c r="I68" s="1006" t="s">
        <v>2007</v>
      </c>
      <c r="J68" s="1006" t="s">
        <v>1806</v>
      </c>
      <c r="K68" s="1006" t="s">
        <v>2008</v>
      </c>
      <c r="L68" s="1006"/>
      <c r="M68" s="1006" t="s">
        <v>2009</v>
      </c>
      <c r="N68" s="1006" t="s">
        <v>2010</v>
      </c>
      <c r="O68" s="1006" t="s">
        <v>2004</v>
      </c>
      <c r="P68" s="1079" t="s">
        <v>1044</v>
      </c>
      <c r="Q68" s="1080"/>
      <c r="R68" s="1081">
        <v>0</v>
      </c>
      <c r="S68" s="1082">
        <v>0</v>
      </c>
      <c r="T68" s="1082">
        <v>0</v>
      </c>
      <c r="U68" s="1085">
        <v>0</v>
      </c>
      <c r="V68" s="1081">
        <v>0</v>
      </c>
      <c r="W68" s="1081">
        <v>0</v>
      </c>
    </row>
    <row r="69" spans="1:23" s="1088" customFormat="1" ht="126">
      <c r="A69" s="225" t="s">
        <v>519</v>
      </c>
      <c r="B69" s="1055">
        <v>1510</v>
      </c>
      <c r="C69" s="979"/>
      <c r="D69" s="979"/>
      <c r="E69" s="989" t="s">
        <v>2011</v>
      </c>
      <c r="F69" s="1086" t="s">
        <v>2012</v>
      </c>
      <c r="G69" s="989" t="s">
        <v>2013</v>
      </c>
      <c r="H69" s="989"/>
      <c r="I69" s="989" t="s">
        <v>2014</v>
      </c>
      <c r="J69" s="989" t="s">
        <v>2015</v>
      </c>
      <c r="K69" s="989" t="s">
        <v>1994</v>
      </c>
      <c r="L69" s="989"/>
      <c r="M69" s="1087" t="s">
        <v>1995</v>
      </c>
      <c r="N69" s="989"/>
      <c r="O69" s="989" t="s">
        <v>2016</v>
      </c>
      <c r="P69" s="1038" t="s">
        <v>1839</v>
      </c>
      <c r="Q69" s="991" t="s">
        <v>2017</v>
      </c>
      <c r="R69" s="1075">
        <v>0</v>
      </c>
      <c r="S69" s="1085">
        <v>0</v>
      </c>
      <c r="T69" s="1075">
        <v>0</v>
      </c>
      <c r="U69" s="1083">
        <v>21.4</v>
      </c>
      <c r="V69" s="1083">
        <v>21.4</v>
      </c>
      <c r="W69" s="1083">
        <v>21.4</v>
      </c>
    </row>
    <row r="70" spans="1:23" ht="220.5">
      <c r="A70" s="225" t="s">
        <v>752</v>
      </c>
      <c r="B70" s="742">
        <v>1525</v>
      </c>
      <c r="C70" s="1004"/>
      <c r="D70" s="1004"/>
      <c r="E70" s="1006" t="s">
        <v>2018</v>
      </c>
      <c r="F70" s="1006" t="s">
        <v>2019</v>
      </c>
      <c r="G70" s="1006" t="s">
        <v>1786</v>
      </c>
      <c r="H70" s="1006"/>
      <c r="I70" s="1006" t="s">
        <v>2020</v>
      </c>
      <c r="J70" s="1006" t="s">
        <v>2021</v>
      </c>
      <c r="K70" s="1006" t="s">
        <v>2022</v>
      </c>
      <c r="L70" s="1006"/>
      <c r="M70" s="1005" t="s">
        <v>2023</v>
      </c>
      <c r="N70" s="1006" t="s">
        <v>1920</v>
      </c>
      <c r="O70" s="1006" t="s">
        <v>2024</v>
      </c>
      <c r="P70" s="1079" t="s">
        <v>1922</v>
      </c>
      <c r="Q70" s="1080" t="s">
        <v>2025</v>
      </c>
      <c r="R70" s="1081">
        <v>0</v>
      </c>
      <c r="S70" s="1082">
        <v>0</v>
      </c>
      <c r="T70" s="1082">
        <v>0</v>
      </c>
      <c r="U70" s="1085">
        <v>622.79999999999995</v>
      </c>
      <c r="V70" s="1082">
        <v>622.79999999999995</v>
      </c>
      <c r="W70" s="1089">
        <v>622.79999999999995</v>
      </c>
    </row>
    <row r="71" spans="1:23" ht="189">
      <c r="A71" s="225" t="s">
        <v>753</v>
      </c>
      <c r="B71" s="742">
        <v>1536</v>
      </c>
      <c r="C71" s="1004"/>
      <c r="D71" s="1004"/>
      <c r="E71" s="1006" t="s">
        <v>2026</v>
      </c>
      <c r="F71" s="1006" t="s">
        <v>2027</v>
      </c>
      <c r="G71" s="1006" t="s">
        <v>1325</v>
      </c>
      <c r="H71" s="1006"/>
      <c r="I71" s="1006" t="s">
        <v>2028</v>
      </c>
      <c r="J71" s="1006" t="s">
        <v>2029</v>
      </c>
      <c r="K71" s="1006" t="s">
        <v>2030</v>
      </c>
      <c r="L71" s="1006"/>
      <c r="M71" s="1006" t="s">
        <v>2031</v>
      </c>
      <c r="N71" s="1006"/>
      <c r="O71" s="1006"/>
      <c r="P71" s="1079" t="s">
        <v>1839</v>
      </c>
      <c r="Q71" s="1080" t="s">
        <v>2032</v>
      </c>
      <c r="R71" s="1081">
        <v>0</v>
      </c>
      <c r="S71" s="1082">
        <v>0</v>
      </c>
      <c r="T71" s="1082">
        <v>0</v>
      </c>
      <c r="U71" s="1085">
        <v>4052.4</v>
      </c>
      <c r="V71" s="1082">
        <v>4052.4</v>
      </c>
      <c r="W71" s="1082">
        <v>4052.4</v>
      </c>
    </row>
    <row r="72" spans="1:23" ht="63">
      <c r="A72" s="225" t="s">
        <v>2033</v>
      </c>
      <c r="B72" s="742"/>
      <c r="C72" s="1004"/>
      <c r="D72" s="1004"/>
      <c r="E72" s="989" t="s">
        <v>2011</v>
      </c>
      <c r="F72" s="1086" t="s">
        <v>2012</v>
      </c>
      <c r="G72" s="989" t="s">
        <v>2013</v>
      </c>
      <c r="H72" s="1006"/>
      <c r="I72" s="1006" t="s">
        <v>2034</v>
      </c>
      <c r="J72" s="1006" t="s">
        <v>2035</v>
      </c>
      <c r="K72" s="1006" t="s">
        <v>299</v>
      </c>
      <c r="L72" s="1006"/>
      <c r="M72" s="1006" t="s">
        <v>1995</v>
      </c>
      <c r="N72" s="1006"/>
      <c r="O72" s="989" t="s">
        <v>2016</v>
      </c>
      <c r="P72" s="1079"/>
      <c r="Q72" s="1080" t="s">
        <v>2036</v>
      </c>
      <c r="R72" s="1081">
        <v>0</v>
      </c>
      <c r="S72" s="1082">
        <v>0</v>
      </c>
      <c r="T72" s="1082">
        <v>0</v>
      </c>
      <c r="U72" s="1085">
        <v>54.5</v>
      </c>
      <c r="V72" s="1082">
        <v>54.5</v>
      </c>
      <c r="W72" s="1082">
        <v>54.5</v>
      </c>
    </row>
    <row r="73" spans="1:23" ht="157.5">
      <c r="A73" s="232" t="s">
        <v>13</v>
      </c>
      <c r="B73" s="1055">
        <v>1700</v>
      </c>
      <c r="C73" s="225" t="s">
        <v>5</v>
      </c>
      <c r="D73" s="1064" t="s">
        <v>5</v>
      </c>
      <c r="E73" s="1064" t="s">
        <v>5</v>
      </c>
      <c r="F73" s="225" t="s">
        <v>5</v>
      </c>
      <c r="G73" s="1064" t="s">
        <v>5</v>
      </c>
      <c r="H73" s="1064" t="s">
        <v>5</v>
      </c>
      <c r="I73" s="1064" t="s">
        <v>5</v>
      </c>
      <c r="J73" s="1064" t="s">
        <v>5</v>
      </c>
      <c r="K73" s="1064" t="s">
        <v>5</v>
      </c>
      <c r="L73" s="1064" t="s">
        <v>5</v>
      </c>
      <c r="M73" s="1064" t="s">
        <v>5</v>
      </c>
      <c r="N73" s="1064" t="s">
        <v>5</v>
      </c>
      <c r="O73" s="1064" t="s">
        <v>5</v>
      </c>
      <c r="P73" s="1064" t="s">
        <v>5</v>
      </c>
      <c r="Q73" s="1064" t="s">
        <v>5</v>
      </c>
      <c r="R73" s="1090">
        <f>R74</f>
        <v>0</v>
      </c>
      <c r="S73" s="1090">
        <f t="shared" ref="S73:W74" si="6">S74</f>
        <v>0</v>
      </c>
      <c r="T73" s="1090">
        <f t="shared" si="6"/>
        <v>0</v>
      </c>
      <c r="U73" s="1090">
        <f t="shared" si="6"/>
        <v>0</v>
      </c>
      <c r="V73" s="1090">
        <f t="shared" si="6"/>
        <v>0</v>
      </c>
      <c r="W73" s="1090">
        <f t="shared" si="6"/>
        <v>0</v>
      </c>
    </row>
    <row r="74" spans="1:23" ht="31.5">
      <c r="A74" s="232" t="s">
        <v>8</v>
      </c>
      <c r="B74" s="1055">
        <v>1800</v>
      </c>
      <c r="C74" s="225" t="s">
        <v>5</v>
      </c>
      <c r="D74" s="1064" t="s">
        <v>5</v>
      </c>
      <c r="E74" s="1064" t="s">
        <v>5</v>
      </c>
      <c r="F74" s="225" t="s">
        <v>5</v>
      </c>
      <c r="G74" s="1064" t="s">
        <v>5</v>
      </c>
      <c r="H74" s="1064" t="s">
        <v>5</v>
      </c>
      <c r="I74" s="1064" t="s">
        <v>5</v>
      </c>
      <c r="J74" s="1064" t="s">
        <v>5</v>
      </c>
      <c r="K74" s="1064" t="s">
        <v>5</v>
      </c>
      <c r="L74" s="1064" t="s">
        <v>5</v>
      </c>
      <c r="M74" s="1064" t="s">
        <v>5</v>
      </c>
      <c r="N74" s="1064" t="s">
        <v>5</v>
      </c>
      <c r="O74" s="1064" t="s">
        <v>5</v>
      </c>
      <c r="P74" s="1064" t="s">
        <v>5</v>
      </c>
      <c r="Q74" s="1064" t="s">
        <v>5</v>
      </c>
      <c r="R74" s="1091">
        <f>R75</f>
        <v>0</v>
      </c>
      <c r="S74" s="1091">
        <f t="shared" si="6"/>
        <v>0</v>
      </c>
      <c r="T74" s="1091">
        <f t="shared" si="6"/>
        <v>0</v>
      </c>
      <c r="U74" s="1091">
        <f t="shared" si="6"/>
        <v>0</v>
      </c>
      <c r="V74" s="1091">
        <f t="shared" si="6"/>
        <v>0</v>
      </c>
      <c r="W74" s="1091">
        <f t="shared" si="6"/>
        <v>0</v>
      </c>
    </row>
    <row r="75" spans="1:23" ht="63">
      <c r="A75" s="232" t="s">
        <v>662</v>
      </c>
      <c r="B75" s="1055">
        <v>1900</v>
      </c>
      <c r="C75" s="225" t="s">
        <v>5</v>
      </c>
      <c r="D75" s="1064" t="s">
        <v>5</v>
      </c>
      <c r="E75" s="1064" t="s">
        <v>5</v>
      </c>
      <c r="F75" s="225" t="s">
        <v>5</v>
      </c>
      <c r="G75" s="1064" t="s">
        <v>5</v>
      </c>
      <c r="H75" s="1064" t="s">
        <v>5</v>
      </c>
      <c r="I75" s="1064" t="s">
        <v>5</v>
      </c>
      <c r="J75" s="1064" t="s">
        <v>5</v>
      </c>
      <c r="K75" s="1064" t="s">
        <v>5</v>
      </c>
      <c r="L75" s="1064" t="s">
        <v>5</v>
      </c>
      <c r="M75" s="1064" t="s">
        <v>5</v>
      </c>
      <c r="N75" s="1064" t="s">
        <v>5</v>
      </c>
      <c r="O75" s="1064" t="s">
        <v>5</v>
      </c>
      <c r="P75" s="1064" t="s">
        <v>5</v>
      </c>
      <c r="Q75" s="1064" t="s">
        <v>5</v>
      </c>
      <c r="R75" s="1014">
        <v>0</v>
      </c>
      <c r="S75" s="1014">
        <v>0</v>
      </c>
      <c r="T75" s="1014">
        <v>0</v>
      </c>
      <c r="U75" s="1014">
        <v>0</v>
      </c>
      <c r="V75" s="1014">
        <v>0</v>
      </c>
      <c r="W75" s="1014">
        <v>0</v>
      </c>
    </row>
    <row r="76" spans="1:23" ht="15.75">
      <c r="L76" s="153"/>
      <c r="M76" s="153"/>
      <c r="T76" s="1093"/>
      <c r="U76" s="153"/>
      <c r="V76" s="1073"/>
      <c r="W76" s="1073"/>
    </row>
    <row r="77" spans="1:23" ht="15.75">
      <c r="A77" s="153" t="s">
        <v>2037</v>
      </c>
      <c r="B77" s="153"/>
      <c r="C77" s="153"/>
      <c r="D77" s="153"/>
      <c r="E77" s="153"/>
      <c r="F77" s="153"/>
      <c r="G77" s="153"/>
      <c r="H77" s="153"/>
      <c r="I77" s="153"/>
      <c r="J77" s="153"/>
      <c r="S77" s="967" t="s">
        <v>2038</v>
      </c>
      <c r="T77" s="1093"/>
      <c r="U77" s="1073"/>
      <c r="V77" s="1073"/>
      <c r="W77" s="1073"/>
    </row>
    <row r="78" spans="1:23" ht="15.75">
      <c r="A78" s="153"/>
      <c r="B78" s="153"/>
      <c r="C78" s="153"/>
      <c r="D78" s="153"/>
      <c r="E78" s="153"/>
      <c r="F78" s="153"/>
      <c r="G78" s="153"/>
      <c r="H78" s="153"/>
      <c r="I78" s="153"/>
      <c r="J78" s="153"/>
      <c r="T78" s="1093"/>
      <c r="U78" s="1073"/>
      <c r="V78" s="1073"/>
      <c r="W78" s="1073"/>
    </row>
    <row r="79" spans="1:23" ht="15.75">
      <c r="A79" s="153" t="s">
        <v>2039</v>
      </c>
      <c r="B79" s="153"/>
      <c r="C79" s="153"/>
      <c r="D79" s="153"/>
      <c r="E79" s="153"/>
      <c r="F79" s="153"/>
      <c r="G79" s="153"/>
      <c r="H79" s="153"/>
      <c r="I79" s="153"/>
      <c r="J79" s="153"/>
      <c r="S79" s="967" t="s">
        <v>2040</v>
      </c>
      <c r="T79" s="1093"/>
      <c r="U79" s="1073"/>
      <c r="V79" s="1073"/>
      <c r="W79" s="1073"/>
    </row>
    <row r="80" spans="1:23" ht="15.75">
      <c r="T80" s="1093"/>
      <c r="U80" s="1073"/>
      <c r="V80" s="1073"/>
      <c r="W80" s="1073"/>
    </row>
    <row r="81" spans="20:23" ht="15.75">
      <c r="T81" s="1093"/>
      <c r="U81" s="1073"/>
      <c r="V81" s="1073"/>
      <c r="W81" s="1073"/>
    </row>
    <row r="82" spans="20:23" ht="15.75">
      <c r="T82" s="1093"/>
      <c r="U82" s="1073"/>
      <c r="V82" s="1073"/>
      <c r="W82" s="1073"/>
    </row>
    <row r="83" spans="20:23" ht="15.75">
      <c r="T83" s="1093"/>
      <c r="U83" s="1073"/>
      <c r="V83" s="1073"/>
      <c r="W83" s="1073"/>
    </row>
    <row r="84" spans="20:23" ht="15.75">
      <c r="T84" s="1093"/>
      <c r="U84" s="1073"/>
      <c r="V84" s="1094"/>
      <c r="W84" s="1073"/>
    </row>
    <row r="85" spans="20:23" ht="15.75">
      <c r="U85" s="1073"/>
      <c r="V85" s="1073"/>
      <c r="W85" s="1073"/>
    </row>
    <row r="86" spans="20:23" ht="15.75">
      <c r="U86" s="1073"/>
      <c r="V86" s="1073"/>
      <c r="W86" s="1073"/>
    </row>
    <row r="87" spans="20:23" ht="15.75">
      <c r="U87" s="1073"/>
      <c r="V87" s="1073"/>
      <c r="W87" s="1073"/>
    </row>
    <row r="88" spans="20:23" ht="15.75">
      <c r="U88" s="1073"/>
      <c r="V88" s="1073"/>
      <c r="W88" s="1073"/>
    </row>
    <row r="89" spans="20:23" ht="15.75">
      <c r="U89" s="1073"/>
      <c r="V89" s="1073"/>
      <c r="W89" s="1073"/>
    </row>
    <row r="90" spans="20:23" ht="15.75">
      <c r="U90" s="1073"/>
      <c r="V90" s="1073"/>
      <c r="W90" s="1073"/>
    </row>
    <row r="91" spans="20:23" ht="15.75">
      <c r="U91" s="1073"/>
      <c r="V91" s="1073"/>
      <c r="W91" s="1073"/>
    </row>
    <row r="92" spans="20:23" ht="15.75">
      <c r="U92" s="1073"/>
      <c r="V92" s="1073"/>
      <c r="W92" s="1073"/>
    </row>
    <row r="93" spans="20:23" ht="15.75">
      <c r="U93" s="1073"/>
      <c r="V93" s="1073"/>
      <c r="W93" s="1073"/>
    </row>
    <row r="94" spans="20:23" ht="15.75">
      <c r="U94" s="1073"/>
      <c r="V94" s="1073"/>
      <c r="W94" s="1073"/>
    </row>
  </sheetData>
  <mergeCells count="141">
    <mergeCell ref="W66:W67"/>
    <mergeCell ref="Q66:Q67"/>
    <mergeCell ref="R66:R67"/>
    <mergeCell ref="S66:S67"/>
    <mergeCell ref="T66:T67"/>
    <mergeCell ref="U66:U67"/>
    <mergeCell ref="V66:V67"/>
    <mergeCell ref="J66:J67"/>
    <mergeCell ref="K66:K67"/>
    <mergeCell ref="M66:M67"/>
    <mergeCell ref="N66:N67"/>
    <mergeCell ref="O66:O67"/>
    <mergeCell ref="P66:P67"/>
    <mergeCell ref="A66:A67"/>
    <mergeCell ref="B66:B67"/>
    <mergeCell ref="E66:E67"/>
    <mergeCell ref="F66:F67"/>
    <mergeCell ref="G66:G67"/>
    <mergeCell ref="I66:I67"/>
    <mergeCell ref="W45:W46"/>
    <mergeCell ref="A54:A55"/>
    <mergeCell ref="B54:B55"/>
    <mergeCell ref="E54:E55"/>
    <mergeCell ref="F54:F55"/>
    <mergeCell ref="G54:G55"/>
    <mergeCell ref="I54:I55"/>
    <mergeCell ref="J54:J55"/>
    <mergeCell ref="K54:K55"/>
    <mergeCell ref="M54:M55"/>
    <mergeCell ref="Q45:Q46"/>
    <mergeCell ref="R45:R46"/>
    <mergeCell ref="S45:S46"/>
    <mergeCell ref="T45:T46"/>
    <mergeCell ref="U45:U46"/>
    <mergeCell ref="V45:V46"/>
    <mergeCell ref="K45:K46"/>
    <mergeCell ref="L45:L46"/>
    <mergeCell ref="M45:M46"/>
    <mergeCell ref="N45:N46"/>
    <mergeCell ref="O45:O46"/>
    <mergeCell ref="P45:P46"/>
    <mergeCell ref="V36:V37"/>
    <mergeCell ref="W36:W37"/>
    <mergeCell ref="A45:A46"/>
    <mergeCell ref="B45:B46"/>
    <mergeCell ref="E45:E46"/>
    <mergeCell ref="F45:F46"/>
    <mergeCell ref="G45:G46"/>
    <mergeCell ref="H45:H46"/>
    <mergeCell ref="I45:I46"/>
    <mergeCell ref="J45:J46"/>
    <mergeCell ref="P36:P37"/>
    <mergeCell ref="Q36:Q37"/>
    <mergeCell ref="R36:R37"/>
    <mergeCell ref="S36:S37"/>
    <mergeCell ref="T36:T37"/>
    <mergeCell ref="U36:U37"/>
    <mergeCell ref="I36:I43"/>
    <mergeCell ref="J36:J43"/>
    <mergeCell ref="K36:K43"/>
    <mergeCell ref="M36:M43"/>
    <mergeCell ref="N36:N43"/>
    <mergeCell ref="O36:O43"/>
    <mergeCell ref="V29:V30"/>
    <mergeCell ref="W29:W30"/>
    <mergeCell ref="M32:M33"/>
    <mergeCell ref="N32:N33"/>
    <mergeCell ref="O32:O33"/>
    <mergeCell ref="A36:A37"/>
    <mergeCell ref="B36:B37"/>
    <mergeCell ref="E36:E43"/>
    <mergeCell ref="F36:F43"/>
    <mergeCell ref="G36:G43"/>
    <mergeCell ref="P29:P30"/>
    <mergeCell ref="Q29:Q30"/>
    <mergeCell ref="R29:R30"/>
    <mergeCell ref="S29:S30"/>
    <mergeCell ref="T29:T30"/>
    <mergeCell ref="U29:U30"/>
    <mergeCell ref="I29:I34"/>
    <mergeCell ref="J29:J34"/>
    <mergeCell ref="K29:K34"/>
    <mergeCell ref="M29:M30"/>
    <mergeCell ref="N29:N30"/>
    <mergeCell ref="O29:O30"/>
    <mergeCell ref="O10:O12"/>
    <mergeCell ref="J26:J28"/>
    <mergeCell ref="K26:K28"/>
    <mergeCell ref="M26:M28"/>
    <mergeCell ref="N26:N28"/>
    <mergeCell ref="O26:O28"/>
    <mergeCell ref="A29:A30"/>
    <mergeCell ref="B29:B30"/>
    <mergeCell ref="E29:E34"/>
    <mergeCell ref="F29:F34"/>
    <mergeCell ref="G29:G34"/>
    <mergeCell ref="A26:A28"/>
    <mergeCell ref="B26:B28"/>
    <mergeCell ref="E26:E28"/>
    <mergeCell ref="F26:F28"/>
    <mergeCell ref="G26:G28"/>
    <mergeCell ref="I26:I28"/>
    <mergeCell ref="A10:A12"/>
    <mergeCell ref="B10:B12"/>
    <mergeCell ref="E10:E12"/>
    <mergeCell ref="F10:F12"/>
    <mergeCell ref="G10:G12"/>
    <mergeCell ref="V10:V12"/>
    <mergeCell ref="W10:W12"/>
    <mergeCell ref="E13:E16"/>
    <mergeCell ref="F13:F16"/>
    <mergeCell ref="G13:G16"/>
    <mergeCell ref="I13:I16"/>
    <mergeCell ref="J13:J16"/>
    <mergeCell ref="K13:K16"/>
    <mergeCell ref="P10:P12"/>
    <mergeCell ref="Q10:Q12"/>
    <mergeCell ref="R10:R12"/>
    <mergeCell ref="S10:S12"/>
    <mergeCell ref="T10:T12"/>
    <mergeCell ref="U10:U12"/>
    <mergeCell ref="I10:I12"/>
    <mergeCell ref="J10:J12"/>
    <mergeCell ref="K10:K12"/>
    <mergeCell ref="M10:M12"/>
    <mergeCell ref="N10:N12"/>
    <mergeCell ref="A1:W1"/>
    <mergeCell ref="V2:W2"/>
    <mergeCell ref="A3:A5"/>
    <mergeCell ref="B3:B5"/>
    <mergeCell ref="C3:O3"/>
    <mergeCell ref="P3:Q4"/>
    <mergeCell ref="R3:W3"/>
    <mergeCell ref="C4:C5"/>
    <mergeCell ref="D4:G4"/>
    <mergeCell ref="H4:K4"/>
    <mergeCell ref="L4:O4"/>
    <mergeCell ref="R4:S4"/>
    <mergeCell ref="T4:T5"/>
    <mergeCell ref="U4:U5"/>
    <mergeCell ref="V4:W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C631"/>
  <sheetViews>
    <sheetView view="pageBreakPreview" zoomScale="75" zoomScaleNormal="90" zoomScaleSheetLayoutView="75" workbookViewId="0">
      <pane xSplit="2" ySplit="6" topLeftCell="C7" activePane="bottomRight" state="frozen"/>
      <selection pane="topRight" activeCell="C1" sqref="C1"/>
      <selection pane="bottomLeft" activeCell="A7" sqref="A7"/>
      <selection pane="bottomRight" activeCell="A22" sqref="A22:A39"/>
    </sheetView>
  </sheetViews>
  <sheetFormatPr defaultRowHeight="15"/>
  <cols>
    <col min="1" max="1" width="36.85546875" style="2" customWidth="1"/>
    <col min="2" max="2" width="6.42578125" style="2" customWidth="1"/>
    <col min="3" max="3" width="19.42578125" style="5" bestFit="1" customWidth="1"/>
    <col min="4" max="4" width="10.5703125" style="5" customWidth="1"/>
    <col min="5" max="5" width="9.140625" style="5" customWidth="1"/>
    <col min="6" max="6" width="31.85546875" style="5" customWidth="1"/>
    <col min="7" max="7" width="9.28515625" style="5" bestFit="1" customWidth="1"/>
    <col min="8" max="8" width="13.85546875" style="5" customWidth="1"/>
    <col min="9" max="9" width="30" style="5" customWidth="1"/>
    <col min="10" max="10" width="7.5703125" style="5" customWidth="1"/>
    <col min="11" max="11" width="14" style="5" customWidth="1"/>
    <col min="12" max="12" width="7.140625" style="2" customWidth="1"/>
    <col min="13" max="13" width="7" style="6" customWidth="1"/>
    <col min="14" max="14" width="10.85546875" style="2" hidden="1" customWidth="1"/>
    <col min="15" max="16" width="12.85546875" style="2" hidden="1" customWidth="1"/>
    <col min="17" max="18" width="11.85546875" style="3" customWidth="1"/>
    <col min="19" max="19" width="12.140625" style="3" customWidth="1"/>
    <col min="20" max="29" width="9.140625" style="2"/>
    <col min="30" max="256" width="9.140625" style="4"/>
    <col min="257" max="257" width="36.85546875" style="4" customWidth="1"/>
    <col min="258" max="258" width="6.42578125" style="4" customWidth="1"/>
    <col min="259" max="259" width="19.42578125" style="4" bestFit="1" customWidth="1"/>
    <col min="260" max="260" width="10.5703125" style="4" customWidth="1"/>
    <col min="261" max="261" width="9.140625" style="4" customWidth="1"/>
    <col min="262" max="262" width="31.85546875" style="4" customWidth="1"/>
    <col min="263" max="263" width="9.28515625" style="4" bestFit="1" customWidth="1"/>
    <col min="264" max="264" width="13.85546875" style="4" customWidth="1"/>
    <col min="265" max="265" width="30" style="4" customWidth="1"/>
    <col min="266" max="266" width="7.5703125" style="4" customWidth="1"/>
    <col min="267" max="267" width="14" style="4" customWidth="1"/>
    <col min="268" max="268" width="7.140625" style="4" customWidth="1"/>
    <col min="269" max="269" width="7" style="4" customWidth="1"/>
    <col min="270" max="272" width="0" style="4" hidden="1" customWidth="1"/>
    <col min="273" max="274" width="11.85546875" style="4" customWidth="1"/>
    <col min="275" max="275" width="12.140625" style="4" customWidth="1"/>
    <col min="276" max="512" width="9.140625" style="4"/>
    <col min="513" max="513" width="36.85546875" style="4" customWidth="1"/>
    <col min="514" max="514" width="6.42578125" style="4" customWidth="1"/>
    <col min="515" max="515" width="19.42578125" style="4" bestFit="1" customWidth="1"/>
    <col min="516" max="516" width="10.5703125" style="4" customWidth="1"/>
    <col min="517" max="517" width="9.140625" style="4" customWidth="1"/>
    <col min="518" max="518" width="31.85546875" style="4" customWidth="1"/>
    <col min="519" max="519" width="9.28515625" style="4" bestFit="1" customWidth="1"/>
    <col min="520" max="520" width="13.85546875" style="4" customWidth="1"/>
    <col min="521" max="521" width="30" style="4" customWidth="1"/>
    <col min="522" max="522" width="7.5703125" style="4" customWidth="1"/>
    <col min="523" max="523" width="14" style="4" customWidth="1"/>
    <col min="524" max="524" width="7.140625" style="4" customWidth="1"/>
    <col min="525" max="525" width="7" style="4" customWidth="1"/>
    <col min="526" max="528" width="0" style="4" hidden="1" customWidth="1"/>
    <col min="529" max="530" width="11.85546875" style="4" customWidth="1"/>
    <col min="531" max="531" width="12.140625" style="4" customWidth="1"/>
    <col min="532" max="768" width="9.140625" style="4"/>
    <col min="769" max="769" width="36.85546875" style="4" customWidth="1"/>
    <col min="770" max="770" width="6.42578125" style="4" customWidth="1"/>
    <col min="771" max="771" width="19.42578125" style="4" bestFit="1" customWidth="1"/>
    <col min="772" max="772" width="10.5703125" style="4" customWidth="1"/>
    <col min="773" max="773" width="9.140625" style="4" customWidth="1"/>
    <col min="774" max="774" width="31.85546875" style="4" customWidth="1"/>
    <col min="775" max="775" width="9.28515625" style="4" bestFit="1" customWidth="1"/>
    <col min="776" max="776" width="13.85546875" style="4" customWidth="1"/>
    <col min="777" max="777" width="30" style="4" customWidth="1"/>
    <col min="778" max="778" width="7.5703125" style="4" customWidth="1"/>
    <col min="779" max="779" width="14" style="4" customWidth="1"/>
    <col min="780" max="780" width="7.140625" style="4" customWidth="1"/>
    <col min="781" max="781" width="7" style="4" customWidth="1"/>
    <col min="782" max="784" width="0" style="4" hidden="1" customWidth="1"/>
    <col min="785" max="786" width="11.85546875" style="4" customWidth="1"/>
    <col min="787" max="787" width="12.140625" style="4" customWidth="1"/>
    <col min="788" max="1024" width="9.140625" style="4"/>
    <col min="1025" max="1025" width="36.85546875" style="4" customWidth="1"/>
    <col min="1026" max="1026" width="6.42578125" style="4" customWidth="1"/>
    <col min="1027" max="1027" width="19.42578125" style="4" bestFit="1" customWidth="1"/>
    <col min="1028" max="1028" width="10.5703125" style="4" customWidth="1"/>
    <col min="1029" max="1029" width="9.140625" style="4" customWidth="1"/>
    <col min="1030" max="1030" width="31.85546875" style="4" customWidth="1"/>
    <col min="1031" max="1031" width="9.28515625" style="4" bestFit="1" customWidth="1"/>
    <col min="1032" max="1032" width="13.85546875" style="4" customWidth="1"/>
    <col min="1033" max="1033" width="30" style="4" customWidth="1"/>
    <col min="1034" max="1034" width="7.5703125" style="4" customWidth="1"/>
    <col min="1035" max="1035" width="14" style="4" customWidth="1"/>
    <col min="1036" max="1036" width="7.140625" style="4" customWidth="1"/>
    <col min="1037" max="1037" width="7" style="4" customWidth="1"/>
    <col min="1038" max="1040" width="0" style="4" hidden="1" customWidth="1"/>
    <col min="1041" max="1042" width="11.85546875" style="4" customWidth="1"/>
    <col min="1043" max="1043" width="12.140625" style="4" customWidth="1"/>
    <col min="1044" max="1280" width="9.140625" style="4"/>
    <col min="1281" max="1281" width="36.85546875" style="4" customWidth="1"/>
    <col min="1282" max="1282" width="6.42578125" style="4" customWidth="1"/>
    <col min="1283" max="1283" width="19.42578125" style="4" bestFit="1" customWidth="1"/>
    <col min="1284" max="1284" width="10.5703125" style="4" customWidth="1"/>
    <col min="1285" max="1285" width="9.140625" style="4" customWidth="1"/>
    <col min="1286" max="1286" width="31.85546875" style="4" customWidth="1"/>
    <col min="1287" max="1287" width="9.28515625" style="4" bestFit="1" customWidth="1"/>
    <col min="1288" max="1288" width="13.85546875" style="4" customWidth="1"/>
    <col min="1289" max="1289" width="30" style="4" customWidth="1"/>
    <col min="1290" max="1290" width="7.5703125" style="4" customWidth="1"/>
    <col min="1291" max="1291" width="14" style="4" customWidth="1"/>
    <col min="1292" max="1292" width="7.140625" style="4" customWidth="1"/>
    <col min="1293" max="1293" width="7" style="4" customWidth="1"/>
    <col min="1294" max="1296" width="0" style="4" hidden="1" customWidth="1"/>
    <col min="1297" max="1298" width="11.85546875" style="4" customWidth="1"/>
    <col min="1299" max="1299" width="12.140625" style="4" customWidth="1"/>
    <col min="1300" max="1536" width="9.140625" style="4"/>
    <col min="1537" max="1537" width="36.85546875" style="4" customWidth="1"/>
    <col min="1538" max="1538" width="6.42578125" style="4" customWidth="1"/>
    <col min="1539" max="1539" width="19.42578125" style="4" bestFit="1" customWidth="1"/>
    <col min="1540" max="1540" width="10.5703125" style="4" customWidth="1"/>
    <col min="1541" max="1541" width="9.140625" style="4" customWidth="1"/>
    <col min="1542" max="1542" width="31.85546875" style="4" customWidth="1"/>
    <col min="1543" max="1543" width="9.28515625" style="4" bestFit="1" customWidth="1"/>
    <col min="1544" max="1544" width="13.85546875" style="4" customWidth="1"/>
    <col min="1545" max="1545" width="30" style="4" customWidth="1"/>
    <col min="1546" max="1546" width="7.5703125" style="4" customWidth="1"/>
    <col min="1547" max="1547" width="14" style="4" customWidth="1"/>
    <col min="1548" max="1548" width="7.140625" style="4" customWidth="1"/>
    <col min="1549" max="1549" width="7" style="4" customWidth="1"/>
    <col min="1550" max="1552" width="0" style="4" hidden="1" customWidth="1"/>
    <col min="1553" max="1554" width="11.85546875" style="4" customWidth="1"/>
    <col min="1555" max="1555" width="12.140625" style="4" customWidth="1"/>
    <col min="1556" max="1792" width="9.140625" style="4"/>
    <col min="1793" max="1793" width="36.85546875" style="4" customWidth="1"/>
    <col min="1794" max="1794" width="6.42578125" style="4" customWidth="1"/>
    <col min="1795" max="1795" width="19.42578125" style="4" bestFit="1" customWidth="1"/>
    <col min="1796" max="1796" width="10.5703125" style="4" customWidth="1"/>
    <col min="1797" max="1797" width="9.140625" style="4" customWidth="1"/>
    <col min="1798" max="1798" width="31.85546875" style="4" customWidth="1"/>
    <col min="1799" max="1799" width="9.28515625" style="4" bestFit="1" customWidth="1"/>
    <col min="1800" max="1800" width="13.85546875" style="4" customWidth="1"/>
    <col min="1801" max="1801" width="30" style="4" customWidth="1"/>
    <col min="1802" max="1802" width="7.5703125" style="4" customWidth="1"/>
    <col min="1803" max="1803" width="14" style="4" customWidth="1"/>
    <col min="1804" max="1804" width="7.140625" style="4" customWidth="1"/>
    <col min="1805" max="1805" width="7" style="4" customWidth="1"/>
    <col min="1806" max="1808" width="0" style="4" hidden="1" customWidth="1"/>
    <col min="1809" max="1810" width="11.85546875" style="4" customWidth="1"/>
    <col min="1811" max="1811" width="12.140625" style="4" customWidth="1"/>
    <col min="1812" max="2048" width="9.140625" style="4"/>
    <col min="2049" max="2049" width="36.85546875" style="4" customWidth="1"/>
    <col min="2050" max="2050" width="6.42578125" style="4" customWidth="1"/>
    <col min="2051" max="2051" width="19.42578125" style="4" bestFit="1" customWidth="1"/>
    <col min="2052" max="2052" width="10.5703125" style="4" customWidth="1"/>
    <col min="2053" max="2053" width="9.140625" style="4" customWidth="1"/>
    <col min="2054" max="2054" width="31.85546875" style="4" customWidth="1"/>
    <col min="2055" max="2055" width="9.28515625" style="4" bestFit="1" customWidth="1"/>
    <col min="2056" max="2056" width="13.85546875" style="4" customWidth="1"/>
    <col min="2057" max="2057" width="30" style="4" customWidth="1"/>
    <col min="2058" max="2058" width="7.5703125" style="4" customWidth="1"/>
    <col min="2059" max="2059" width="14" style="4" customWidth="1"/>
    <col min="2060" max="2060" width="7.140625" style="4" customWidth="1"/>
    <col min="2061" max="2061" width="7" style="4" customWidth="1"/>
    <col min="2062" max="2064" width="0" style="4" hidden="1" customWidth="1"/>
    <col min="2065" max="2066" width="11.85546875" style="4" customWidth="1"/>
    <col min="2067" max="2067" width="12.140625" style="4" customWidth="1"/>
    <col min="2068" max="2304" width="9.140625" style="4"/>
    <col min="2305" max="2305" width="36.85546875" style="4" customWidth="1"/>
    <col min="2306" max="2306" width="6.42578125" style="4" customWidth="1"/>
    <col min="2307" max="2307" width="19.42578125" style="4" bestFit="1" customWidth="1"/>
    <col min="2308" max="2308" width="10.5703125" style="4" customWidth="1"/>
    <col min="2309" max="2309" width="9.140625" style="4" customWidth="1"/>
    <col min="2310" max="2310" width="31.85546875" style="4" customWidth="1"/>
    <col min="2311" max="2311" width="9.28515625" style="4" bestFit="1" customWidth="1"/>
    <col min="2312" max="2312" width="13.85546875" style="4" customWidth="1"/>
    <col min="2313" max="2313" width="30" style="4" customWidth="1"/>
    <col min="2314" max="2314" width="7.5703125" style="4" customWidth="1"/>
    <col min="2315" max="2315" width="14" style="4" customWidth="1"/>
    <col min="2316" max="2316" width="7.140625" style="4" customWidth="1"/>
    <col min="2317" max="2317" width="7" style="4" customWidth="1"/>
    <col min="2318" max="2320" width="0" style="4" hidden="1" customWidth="1"/>
    <col min="2321" max="2322" width="11.85546875" style="4" customWidth="1"/>
    <col min="2323" max="2323" width="12.140625" style="4" customWidth="1"/>
    <col min="2324" max="2560" width="9.140625" style="4"/>
    <col min="2561" max="2561" width="36.85546875" style="4" customWidth="1"/>
    <col min="2562" max="2562" width="6.42578125" style="4" customWidth="1"/>
    <col min="2563" max="2563" width="19.42578125" style="4" bestFit="1" customWidth="1"/>
    <col min="2564" max="2564" width="10.5703125" style="4" customWidth="1"/>
    <col min="2565" max="2565" width="9.140625" style="4" customWidth="1"/>
    <col min="2566" max="2566" width="31.85546875" style="4" customWidth="1"/>
    <col min="2567" max="2567" width="9.28515625" style="4" bestFit="1" customWidth="1"/>
    <col min="2568" max="2568" width="13.85546875" style="4" customWidth="1"/>
    <col min="2569" max="2569" width="30" style="4" customWidth="1"/>
    <col min="2570" max="2570" width="7.5703125" style="4" customWidth="1"/>
    <col min="2571" max="2571" width="14" style="4" customWidth="1"/>
    <col min="2572" max="2572" width="7.140625" style="4" customWidth="1"/>
    <col min="2573" max="2573" width="7" style="4" customWidth="1"/>
    <col min="2574" max="2576" width="0" style="4" hidden="1" customWidth="1"/>
    <col min="2577" max="2578" width="11.85546875" style="4" customWidth="1"/>
    <col min="2579" max="2579" width="12.140625" style="4" customWidth="1"/>
    <col min="2580" max="2816" width="9.140625" style="4"/>
    <col min="2817" max="2817" width="36.85546875" style="4" customWidth="1"/>
    <col min="2818" max="2818" width="6.42578125" style="4" customWidth="1"/>
    <col min="2819" max="2819" width="19.42578125" style="4" bestFit="1" customWidth="1"/>
    <col min="2820" max="2820" width="10.5703125" style="4" customWidth="1"/>
    <col min="2821" max="2821" width="9.140625" style="4" customWidth="1"/>
    <col min="2822" max="2822" width="31.85546875" style="4" customWidth="1"/>
    <col min="2823" max="2823" width="9.28515625" style="4" bestFit="1" customWidth="1"/>
    <col min="2824" max="2824" width="13.85546875" style="4" customWidth="1"/>
    <col min="2825" max="2825" width="30" style="4" customWidth="1"/>
    <col min="2826" max="2826" width="7.5703125" style="4" customWidth="1"/>
    <col min="2827" max="2827" width="14" style="4" customWidth="1"/>
    <col min="2828" max="2828" width="7.140625" style="4" customWidth="1"/>
    <col min="2829" max="2829" width="7" style="4" customWidth="1"/>
    <col min="2830" max="2832" width="0" style="4" hidden="1" customWidth="1"/>
    <col min="2833" max="2834" width="11.85546875" style="4" customWidth="1"/>
    <col min="2835" max="2835" width="12.140625" style="4" customWidth="1"/>
    <col min="2836" max="3072" width="9.140625" style="4"/>
    <col min="3073" max="3073" width="36.85546875" style="4" customWidth="1"/>
    <col min="3074" max="3074" width="6.42578125" style="4" customWidth="1"/>
    <col min="3075" max="3075" width="19.42578125" style="4" bestFit="1" customWidth="1"/>
    <col min="3076" max="3076" width="10.5703125" style="4" customWidth="1"/>
    <col min="3077" max="3077" width="9.140625" style="4" customWidth="1"/>
    <col min="3078" max="3078" width="31.85546875" style="4" customWidth="1"/>
    <col min="3079" max="3079" width="9.28515625" style="4" bestFit="1" customWidth="1"/>
    <col min="3080" max="3080" width="13.85546875" style="4" customWidth="1"/>
    <col min="3081" max="3081" width="30" style="4" customWidth="1"/>
    <col min="3082" max="3082" width="7.5703125" style="4" customWidth="1"/>
    <col min="3083" max="3083" width="14" style="4" customWidth="1"/>
    <col min="3084" max="3084" width="7.140625" style="4" customWidth="1"/>
    <col min="3085" max="3085" width="7" style="4" customWidth="1"/>
    <col min="3086" max="3088" width="0" style="4" hidden="1" customWidth="1"/>
    <col min="3089" max="3090" width="11.85546875" style="4" customWidth="1"/>
    <col min="3091" max="3091" width="12.140625" style="4" customWidth="1"/>
    <col min="3092" max="3328" width="9.140625" style="4"/>
    <col min="3329" max="3329" width="36.85546875" style="4" customWidth="1"/>
    <col min="3330" max="3330" width="6.42578125" style="4" customWidth="1"/>
    <col min="3331" max="3331" width="19.42578125" style="4" bestFit="1" customWidth="1"/>
    <col min="3332" max="3332" width="10.5703125" style="4" customWidth="1"/>
    <col min="3333" max="3333" width="9.140625" style="4" customWidth="1"/>
    <col min="3334" max="3334" width="31.85546875" style="4" customWidth="1"/>
    <col min="3335" max="3335" width="9.28515625" style="4" bestFit="1" customWidth="1"/>
    <col min="3336" max="3336" width="13.85546875" style="4" customWidth="1"/>
    <col min="3337" max="3337" width="30" style="4" customWidth="1"/>
    <col min="3338" max="3338" width="7.5703125" style="4" customWidth="1"/>
    <col min="3339" max="3339" width="14" style="4" customWidth="1"/>
    <col min="3340" max="3340" width="7.140625" style="4" customWidth="1"/>
    <col min="3341" max="3341" width="7" style="4" customWidth="1"/>
    <col min="3342" max="3344" width="0" style="4" hidden="1" customWidth="1"/>
    <col min="3345" max="3346" width="11.85546875" style="4" customWidth="1"/>
    <col min="3347" max="3347" width="12.140625" style="4" customWidth="1"/>
    <col min="3348" max="3584" width="9.140625" style="4"/>
    <col min="3585" max="3585" width="36.85546875" style="4" customWidth="1"/>
    <col min="3586" max="3586" width="6.42578125" style="4" customWidth="1"/>
    <col min="3587" max="3587" width="19.42578125" style="4" bestFit="1" customWidth="1"/>
    <col min="3588" max="3588" width="10.5703125" style="4" customWidth="1"/>
    <col min="3589" max="3589" width="9.140625" style="4" customWidth="1"/>
    <col min="3590" max="3590" width="31.85546875" style="4" customWidth="1"/>
    <col min="3591" max="3591" width="9.28515625" style="4" bestFit="1" customWidth="1"/>
    <col min="3592" max="3592" width="13.85546875" style="4" customWidth="1"/>
    <col min="3593" max="3593" width="30" style="4" customWidth="1"/>
    <col min="3594" max="3594" width="7.5703125" style="4" customWidth="1"/>
    <col min="3595" max="3595" width="14" style="4" customWidth="1"/>
    <col min="3596" max="3596" width="7.140625" style="4" customWidth="1"/>
    <col min="3597" max="3597" width="7" style="4" customWidth="1"/>
    <col min="3598" max="3600" width="0" style="4" hidden="1" customWidth="1"/>
    <col min="3601" max="3602" width="11.85546875" style="4" customWidth="1"/>
    <col min="3603" max="3603" width="12.140625" style="4" customWidth="1"/>
    <col min="3604" max="3840" width="9.140625" style="4"/>
    <col min="3841" max="3841" width="36.85546875" style="4" customWidth="1"/>
    <col min="3842" max="3842" width="6.42578125" style="4" customWidth="1"/>
    <col min="3843" max="3843" width="19.42578125" style="4" bestFit="1" customWidth="1"/>
    <col min="3844" max="3844" width="10.5703125" style="4" customWidth="1"/>
    <col min="3845" max="3845" width="9.140625" style="4" customWidth="1"/>
    <col min="3846" max="3846" width="31.85546875" style="4" customWidth="1"/>
    <col min="3847" max="3847" width="9.28515625" style="4" bestFit="1" customWidth="1"/>
    <col min="3848" max="3848" width="13.85546875" style="4" customWidth="1"/>
    <col min="3849" max="3849" width="30" style="4" customWidth="1"/>
    <col min="3850" max="3850" width="7.5703125" style="4" customWidth="1"/>
    <col min="3851" max="3851" width="14" style="4" customWidth="1"/>
    <col min="3852" max="3852" width="7.140625" style="4" customWidth="1"/>
    <col min="3853" max="3853" width="7" style="4" customWidth="1"/>
    <col min="3854" max="3856" width="0" style="4" hidden="1" customWidth="1"/>
    <col min="3857" max="3858" width="11.85546875" style="4" customWidth="1"/>
    <col min="3859" max="3859" width="12.140625" style="4" customWidth="1"/>
    <col min="3860" max="4096" width="9.140625" style="4"/>
    <col min="4097" max="4097" width="36.85546875" style="4" customWidth="1"/>
    <col min="4098" max="4098" width="6.42578125" style="4" customWidth="1"/>
    <col min="4099" max="4099" width="19.42578125" style="4" bestFit="1" customWidth="1"/>
    <col min="4100" max="4100" width="10.5703125" style="4" customWidth="1"/>
    <col min="4101" max="4101" width="9.140625" style="4" customWidth="1"/>
    <col min="4102" max="4102" width="31.85546875" style="4" customWidth="1"/>
    <col min="4103" max="4103" width="9.28515625" style="4" bestFit="1" customWidth="1"/>
    <col min="4104" max="4104" width="13.85546875" style="4" customWidth="1"/>
    <col min="4105" max="4105" width="30" style="4" customWidth="1"/>
    <col min="4106" max="4106" width="7.5703125" style="4" customWidth="1"/>
    <col min="4107" max="4107" width="14" style="4" customWidth="1"/>
    <col min="4108" max="4108" width="7.140625" style="4" customWidth="1"/>
    <col min="4109" max="4109" width="7" style="4" customWidth="1"/>
    <col min="4110" max="4112" width="0" style="4" hidden="1" customWidth="1"/>
    <col min="4113" max="4114" width="11.85546875" style="4" customWidth="1"/>
    <col min="4115" max="4115" width="12.140625" style="4" customWidth="1"/>
    <col min="4116" max="4352" width="9.140625" style="4"/>
    <col min="4353" max="4353" width="36.85546875" style="4" customWidth="1"/>
    <col min="4354" max="4354" width="6.42578125" style="4" customWidth="1"/>
    <col min="4355" max="4355" width="19.42578125" style="4" bestFit="1" customWidth="1"/>
    <col min="4356" max="4356" width="10.5703125" style="4" customWidth="1"/>
    <col min="4357" max="4357" width="9.140625" style="4" customWidth="1"/>
    <col min="4358" max="4358" width="31.85546875" style="4" customWidth="1"/>
    <col min="4359" max="4359" width="9.28515625" style="4" bestFit="1" customWidth="1"/>
    <col min="4360" max="4360" width="13.85546875" style="4" customWidth="1"/>
    <col min="4361" max="4361" width="30" style="4" customWidth="1"/>
    <col min="4362" max="4362" width="7.5703125" style="4" customWidth="1"/>
    <col min="4363" max="4363" width="14" style="4" customWidth="1"/>
    <col min="4364" max="4364" width="7.140625" style="4" customWidth="1"/>
    <col min="4365" max="4365" width="7" style="4" customWidth="1"/>
    <col min="4366" max="4368" width="0" style="4" hidden="1" customWidth="1"/>
    <col min="4369" max="4370" width="11.85546875" style="4" customWidth="1"/>
    <col min="4371" max="4371" width="12.140625" style="4" customWidth="1"/>
    <col min="4372" max="4608" width="9.140625" style="4"/>
    <col min="4609" max="4609" width="36.85546875" style="4" customWidth="1"/>
    <col min="4610" max="4610" width="6.42578125" style="4" customWidth="1"/>
    <col min="4611" max="4611" width="19.42578125" style="4" bestFit="1" customWidth="1"/>
    <col min="4612" max="4612" width="10.5703125" style="4" customWidth="1"/>
    <col min="4613" max="4613" width="9.140625" style="4" customWidth="1"/>
    <col min="4614" max="4614" width="31.85546875" style="4" customWidth="1"/>
    <col min="4615" max="4615" width="9.28515625" style="4" bestFit="1" customWidth="1"/>
    <col min="4616" max="4616" width="13.85546875" style="4" customWidth="1"/>
    <col min="4617" max="4617" width="30" style="4" customWidth="1"/>
    <col min="4618" max="4618" width="7.5703125" style="4" customWidth="1"/>
    <col min="4619" max="4619" width="14" style="4" customWidth="1"/>
    <col min="4620" max="4620" width="7.140625" style="4" customWidth="1"/>
    <col min="4621" max="4621" width="7" style="4" customWidth="1"/>
    <col min="4622" max="4624" width="0" style="4" hidden="1" customWidth="1"/>
    <col min="4625" max="4626" width="11.85546875" style="4" customWidth="1"/>
    <col min="4627" max="4627" width="12.140625" style="4" customWidth="1"/>
    <col min="4628" max="4864" width="9.140625" style="4"/>
    <col min="4865" max="4865" width="36.85546875" style="4" customWidth="1"/>
    <col min="4866" max="4866" width="6.42578125" style="4" customWidth="1"/>
    <col min="4867" max="4867" width="19.42578125" style="4" bestFit="1" customWidth="1"/>
    <col min="4868" max="4868" width="10.5703125" style="4" customWidth="1"/>
    <col min="4869" max="4869" width="9.140625" style="4" customWidth="1"/>
    <col min="4870" max="4870" width="31.85546875" style="4" customWidth="1"/>
    <col min="4871" max="4871" width="9.28515625" style="4" bestFit="1" customWidth="1"/>
    <col min="4872" max="4872" width="13.85546875" style="4" customWidth="1"/>
    <col min="4873" max="4873" width="30" style="4" customWidth="1"/>
    <col min="4874" max="4874" width="7.5703125" style="4" customWidth="1"/>
    <col min="4875" max="4875" width="14" style="4" customWidth="1"/>
    <col min="4876" max="4876" width="7.140625" style="4" customWidth="1"/>
    <col min="4877" max="4877" width="7" style="4" customWidth="1"/>
    <col min="4878" max="4880" width="0" style="4" hidden="1" customWidth="1"/>
    <col min="4881" max="4882" width="11.85546875" style="4" customWidth="1"/>
    <col min="4883" max="4883" width="12.140625" style="4" customWidth="1"/>
    <col min="4884" max="5120" width="9.140625" style="4"/>
    <col min="5121" max="5121" width="36.85546875" style="4" customWidth="1"/>
    <col min="5122" max="5122" width="6.42578125" style="4" customWidth="1"/>
    <col min="5123" max="5123" width="19.42578125" style="4" bestFit="1" customWidth="1"/>
    <col min="5124" max="5124" width="10.5703125" style="4" customWidth="1"/>
    <col min="5125" max="5125" width="9.140625" style="4" customWidth="1"/>
    <col min="5126" max="5126" width="31.85546875" style="4" customWidth="1"/>
    <col min="5127" max="5127" width="9.28515625" style="4" bestFit="1" customWidth="1"/>
    <col min="5128" max="5128" width="13.85546875" style="4" customWidth="1"/>
    <col min="5129" max="5129" width="30" style="4" customWidth="1"/>
    <col min="5130" max="5130" width="7.5703125" style="4" customWidth="1"/>
    <col min="5131" max="5131" width="14" style="4" customWidth="1"/>
    <col min="5132" max="5132" width="7.140625" style="4" customWidth="1"/>
    <col min="5133" max="5133" width="7" style="4" customWidth="1"/>
    <col min="5134" max="5136" width="0" style="4" hidden="1" customWidth="1"/>
    <col min="5137" max="5138" width="11.85546875" style="4" customWidth="1"/>
    <col min="5139" max="5139" width="12.140625" style="4" customWidth="1"/>
    <col min="5140" max="5376" width="9.140625" style="4"/>
    <col min="5377" max="5377" width="36.85546875" style="4" customWidth="1"/>
    <col min="5378" max="5378" width="6.42578125" style="4" customWidth="1"/>
    <col min="5379" max="5379" width="19.42578125" style="4" bestFit="1" customWidth="1"/>
    <col min="5380" max="5380" width="10.5703125" style="4" customWidth="1"/>
    <col min="5381" max="5381" width="9.140625" style="4" customWidth="1"/>
    <col min="5382" max="5382" width="31.85546875" style="4" customWidth="1"/>
    <col min="5383" max="5383" width="9.28515625" style="4" bestFit="1" customWidth="1"/>
    <col min="5384" max="5384" width="13.85546875" style="4" customWidth="1"/>
    <col min="5385" max="5385" width="30" style="4" customWidth="1"/>
    <col min="5386" max="5386" width="7.5703125" style="4" customWidth="1"/>
    <col min="5387" max="5387" width="14" style="4" customWidth="1"/>
    <col min="5388" max="5388" width="7.140625" style="4" customWidth="1"/>
    <col min="5389" max="5389" width="7" style="4" customWidth="1"/>
    <col min="5390" max="5392" width="0" style="4" hidden="1" customWidth="1"/>
    <col min="5393" max="5394" width="11.85546875" style="4" customWidth="1"/>
    <col min="5395" max="5395" width="12.140625" style="4" customWidth="1"/>
    <col min="5396" max="5632" width="9.140625" style="4"/>
    <col min="5633" max="5633" width="36.85546875" style="4" customWidth="1"/>
    <col min="5634" max="5634" width="6.42578125" style="4" customWidth="1"/>
    <col min="5635" max="5635" width="19.42578125" style="4" bestFit="1" customWidth="1"/>
    <col min="5636" max="5636" width="10.5703125" style="4" customWidth="1"/>
    <col min="5637" max="5637" width="9.140625" style="4" customWidth="1"/>
    <col min="5638" max="5638" width="31.85546875" style="4" customWidth="1"/>
    <col min="5639" max="5639" width="9.28515625" style="4" bestFit="1" customWidth="1"/>
    <col min="5640" max="5640" width="13.85546875" style="4" customWidth="1"/>
    <col min="5641" max="5641" width="30" style="4" customWidth="1"/>
    <col min="5642" max="5642" width="7.5703125" style="4" customWidth="1"/>
    <col min="5643" max="5643" width="14" style="4" customWidth="1"/>
    <col min="5644" max="5644" width="7.140625" style="4" customWidth="1"/>
    <col min="5645" max="5645" width="7" style="4" customWidth="1"/>
    <col min="5646" max="5648" width="0" style="4" hidden="1" customWidth="1"/>
    <col min="5649" max="5650" width="11.85546875" style="4" customWidth="1"/>
    <col min="5651" max="5651" width="12.140625" style="4" customWidth="1"/>
    <col min="5652" max="5888" width="9.140625" style="4"/>
    <col min="5889" max="5889" width="36.85546875" style="4" customWidth="1"/>
    <col min="5890" max="5890" width="6.42578125" style="4" customWidth="1"/>
    <col min="5891" max="5891" width="19.42578125" style="4" bestFit="1" customWidth="1"/>
    <col min="5892" max="5892" width="10.5703125" style="4" customWidth="1"/>
    <col min="5893" max="5893" width="9.140625" style="4" customWidth="1"/>
    <col min="5894" max="5894" width="31.85546875" style="4" customWidth="1"/>
    <col min="5895" max="5895" width="9.28515625" style="4" bestFit="1" customWidth="1"/>
    <col min="5896" max="5896" width="13.85546875" style="4" customWidth="1"/>
    <col min="5897" max="5897" width="30" style="4" customWidth="1"/>
    <col min="5898" max="5898" width="7.5703125" style="4" customWidth="1"/>
    <col min="5899" max="5899" width="14" style="4" customWidth="1"/>
    <col min="5900" max="5900" width="7.140625" style="4" customWidth="1"/>
    <col min="5901" max="5901" width="7" style="4" customWidth="1"/>
    <col min="5902" max="5904" width="0" style="4" hidden="1" customWidth="1"/>
    <col min="5905" max="5906" width="11.85546875" style="4" customWidth="1"/>
    <col min="5907" max="5907" width="12.140625" style="4" customWidth="1"/>
    <col min="5908" max="6144" width="9.140625" style="4"/>
    <col min="6145" max="6145" width="36.85546875" style="4" customWidth="1"/>
    <col min="6146" max="6146" width="6.42578125" style="4" customWidth="1"/>
    <col min="6147" max="6147" width="19.42578125" style="4" bestFit="1" customWidth="1"/>
    <col min="6148" max="6148" width="10.5703125" style="4" customWidth="1"/>
    <col min="6149" max="6149" width="9.140625" style="4" customWidth="1"/>
    <col min="6150" max="6150" width="31.85546875" style="4" customWidth="1"/>
    <col min="6151" max="6151" width="9.28515625" style="4" bestFit="1" customWidth="1"/>
    <col min="6152" max="6152" width="13.85546875" style="4" customWidth="1"/>
    <col min="6153" max="6153" width="30" style="4" customWidth="1"/>
    <col min="6154" max="6154" width="7.5703125" style="4" customWidth="1"/>
    <col min="6155" max="6155" width="14" style="4" customWidth="1"/>
    <col min="6156" max="6156" width="7.140625" style="4" customWidth="1"/>
    <col min="6157" max="6157" width="7" style="4" customWidth="1"/>
    <col min="6158" max="6160" width="0" style="4" hidden="1" customWidth="1"/>
    <col min="6161" max="6162" width="11.85546875" style="4" customWidth="1"/>
    <col min="6163" max="6163" width="12.140625" style="4" customWidth="1"/>
    <col min="6164" max="6400" width="9.140625" style="4"/>
    <col min="6401" max="6401" width="36.85546875" style="4" customWidth="1"/>
    <col min="6402" max="6402" width="6.42578125" style="4" customWidth="1"/>
    <col min="6403" max="6403" width="19.42578125" style="4" bestFit="1" customWidth="1"/>
    <col min="6404" max="6404" width="10.5703125" style="4" customWidth="1"/>
    <col min="6405" max="6405" width="9.140625" style="4" customWidth="1"/>
    <col min="6406" max="6406" width="31.85546875" style="4" customWidth="1"/>
    <col min="6407" max="6407" width="9.28515625" style="4" bestFit="1" customWidth="1"/>
    <col min="6408" max="6408" width="13.85546875" style="4" customWidth="1"/>
    <col min="6409" max="6409" width="30" style="4" customWidth="1"/>
    <col min="6410" max="6410" width="7.5703125" style="4" customWidth="1"/>
    <col min="6411" max="6411" width="14" style="4" customWidth="1"/>
    <col min="6412" max="6412" width="7.140625" style="4" customWidth="1"/>
    <col min="6413" max="6413" width="7" style="4" customWidth="1"/>
    <col min="6414" max="6416" width="0" style="4" hidden="1" customWidth="1"/>
    <col min="6417" max="6418" width="11.85546875" style="4" customWidth="1"/>
    <col min="6419" max="6419" width="12.140625" style="4" customWidth="1"/>
    <col min="6420" max="6656" width="9.140625" style="4"/>
    <col min="6657" max="6657" width="36.85546875" style="4" customWidth="1"/>
    <col min="6658" max="6658" width="6.42578125" style="4" customWidth="1"/>
    <col min="6659" max="6659" width="19.42578125" style="4" bestFit="1" customWidth="1"/>
    <col min="6660" max="6660" width="10.5703125" style="4" customWidth="1"/>
    <col min="6661" max="6661" width="9.140625" style="4" customWidth="1"/>
    <col min="6662" max="6662" width="31.85546875" style="4" customWidth="1"/>
    <col min="6663" max="6663" width="9.28515625" style="4" bestFit="1" customWidth="1"/>
    <col min="6664" max="6664" width="13.85546875" style="4" customWidth="1"/>
    <col min="6665" max="6665" width="30" style="4" customWidth="1"/>
    <col min="6666" max="6666" width="7.5703125" style="4" customWidth="1"/>
    <col min="6667" max="6667" width="14" style="4" customWidth="1"/>
    <col min="6668" max="6668" width="7.140625" style="4" customWidth="1"/>
    <col min="6669" max="6669" width="7" style="4" customWidth="1"/>
    <col min="6670" max="6672" width="0" style="4" hidden="1" customWidth="1"/>
    <col min="6673" max="6674" width="11.85546875" style="4" customWidth="1"/>
    <col min="6675" max="6675" width="12.140625" style="4" customWidth="1"/>
    <col min="6676" max="6912" width="9.140625" style="4"/>
    <col min="6913" max="6913" width="36.85546875" style="4" customWidth="1"/>
    <col min="6914" max="6914" width="6.42578125" style="4" customWidth="1"/>
    <col min="6915" max="6915" width="19.42578125" style="4" bestFit="1" customWidth="1"/>
    <col min="6916" max="6916" width="10.5703125" style="4" customWidth="1"/>
    <col min="6917" max="6917" width="9.140625" style="4" customWidth="1"/>
    <col min="6918" max="6918" width="31.85546875" style="4" customWidth="1"/>
    <col min="6919" max="6919" width="9.28515625" style="4" bestFit="1" customWidth="1"/>
    <col min="6920" max="6920" width="13.85546875" style="4" customWidth="1"/>
    <col min="6921" max="6921" width="30" style="4" customWidth="1"/>
    <col min="6922" max="6922" width="7.5703125" style="4" customWidth="1"/>
    <col min="6923" max="6923" width="14" style="4" customWidth="1"/>
    <col min="6924" max="6924" width="7.140625" style="4" customWidth="1"/>
    <col min="6925" max="6925" width="7" style="4" customWidth="1"/>
    <col min="6926" max="6928" width="0" style="4" hidden="1" customWidth="1"/>
    <col min="6929" max="6930" width="11.85546875" style="4" customWidth="1"/>
    <col min="6931" max="6931" width="12.140625" style="4" customWidth="1"/>
    <col min="6932" max="7168" width="9.140625" style="4"/>
    <col min="7169" max="7169" width="36.85546875" style="4" customWidth="1"/>
    <col min="7170" max="7170" width="6.42578125" style="4" customWidth="1"/>
    <col min="7171" max="7171" width="19.42578125" style="4" bestFit="1" customWidth="1"/>
    <col min="7172" max="7172" width="10.5703125" style="4" customWidth="1"/>
    <col min="7173" max="7173" width="9.140625" style="4" customWidth="1"/>
    <col min="7174" max="7174" width="31.85546875" style="4" customWidth="1"/>
    <col min="7175" max="7175" width="9.28515625" style="4" bestFit="1" customWidth="1"/>
    <col min="7176" max="7176" width="13.85546875" style="4" customWidth="1"/>
    <col min="7177" max="7177" width="30" style="4" customWidth="1"/>
    <col min="7178" max="7178" width="7.5703125" style="4" customWidth="1"/>
    <col min="7179" max="7179" width="14" style="4" customWidth="1"/>
    <col min="7180" max="7180" width="7.140625" style="4" customWidth="1"/>
    <col min="7181" max="7181" width="7" style="4" customWidth="1"/>
    <col min="7182" max="7184" width="0" style="4" hidden="1" customWidth="1"/>
    <col min="7185" max="7186" width="11.85546875" style="4" customWidth="1"/>
    <col min="7187" max="7187" width="12.140625" style="4" customWidth="1"/>
    <col min="7188" max="7424" width="9.140625" style="4"/>
    <col min="7425" max="7425" width="36.85546875" style="4" customWidth="1"/>
    <col min="7426" max="7426" width="6.42578125" style="4" customWidth="1"/>
    <col min="7427" max="7427" width="19.42578125" style="4" bestFit="1" customWidth="1"/>
    <col min="7428" max="7428" width="10.5703125" style="4" customWidth="1"/>
    <col min="7429" max="7429" width="9.140625" style="4" customWidth="1"/>
    <col min="7430" max="7430" width="31.85546875" style="4" customWidth="1"/>
    <col min="7431" max="7431" width="9.28515625" style="4" bestFit="1" customWidth="1"/>
    <col min="7432" max="7432" width="13.85546875" style="4" customWidth="1"/>
    <col min="7433" max="7433" width="30" style="4" customWidth="1"/>
    <col min="7434" max="7434" width="7.5703125" style="4" customWidth="1"/>
    <col min="7435" max="7435" width="14" style="4" customWidth="1"/>
    <col min="7436" max="7436" width="7.140625" style="4" customWidth="1"/>
    <col min="7437" max="7437" width="7" style="4" customWidth="1"/>
    <col min="7438" max="7440" width="0" style="4" hidden="1" customWidth="1"/>
    <col min="7441" max="7442" width="11.85546875" style="4" customWidth="1"/>
    <col min="7443" max="7443" width="12.140625" style="4" customWidth="1"/>
    <col min="7444" max="7680" width="9.140625" style="4"/>
    <col min="7681" max="7681" width="36.85546875" style="4" customWidth="1"/>
    <col min="7682" max="7682" width="6.42578125" style="4" customWidth="1"/>
    <col min="7683" max="7683" width="19.42578125" style="4" bestFit="1" customWidth="1"/>
    <col min="7684" max="7684" width="10.5703125" style="4" customWidth="1"/>
    <col min="7685" max="7685" width="9.140625" style="4" customWidth="1"/>
    <col min="7686" max="7686" width="31.85546875" style="4" customWidth="1"/>
    <col min="7687" max="7687" width="9.28515625" style="4" bestFit="1" customWidth="1"/>
    <col min="7688" max="7688" width="13.85546875" style="4" customWidth="1"/>
    <col min="7689" max="7689" width="30" style="4" customWidth="1"/>
    <col min="7690" max="7690" width="7.5703125" style="4" customWidth="1"/>
    <col min="7691" max="7691" width="14" style="4" customWidth="1"/>
    <col min="7692" max="7692" width="7.140625" style="4" customWidth="1"/>
    <col min="7693" max="7693" width="7" style="4" customWidth="1"/>
    <col min="7694" max="7696" width="0" style="4" hidden="1" customWidth="1"/>
    <col min="7697" max="7698" width="11.85546875" style="4" customWidth="1"/>
    <col min="7699" max="7699" width="12.140625" style="4" customWidth="1"/>
    <col min="7700" max="7936" width="9.140625" style="4"/>
    <col min="7937" max="7937" width="36.85546875" style="4" customWidth="1"/>
    <col min="7938" max="7938" width="6.42578125" style="4" customWidth="1"/>
    <col min="7939" max="7939" width="19.42578125" style="4" bestFit="1" customWidth="1"/>
    <col min="7940" max="7940" width="10.5703125" style="4" customWidth="1"/>
    <col min="7941" max="7941" width="9.140625" style="4" customWidth="1"/>
    <col min="7942" max="7942" width="31.85546875" style="4" customWidth="1"/>
    <col min="7943" max="7943" width="9.28515625" style="4" bestFit="1" customWidth="1"/>
    <col min="7944" max="7944" width="13.85546875" style="4" customWidth="1"/>
    <col min="7945" max="7945" width="30" style="4" customWidth="1"/>
    <col min="7946" max="7946" width="7.5703125" style="4" customWidth="1"/>
    <col min="7947" max="7947" width="14" style="4" customWidth="1"/>
    <col min="7948" max="7948" width="7.140625" style="4" customWidth="1"/>
    <col min="7949" max="7949" width="7" style="4" customWidth="1"/>
    <col min="7950" max="7952" width="0" style="4" hidden="1" customWidth="1"/>
    <col min="7953" max="7954" width="11.85546875" style="4" customWidth="1"/>
    <col min="7955" max="7955" width="12.140625" style="4" customWidth="1"/>
    <col min="7956" max="8192" width="9.140625" style="4"/>
    <col min="8193" max="8193" width="36.85546875" style="4" customWidth="1"/>
    <col min="8194" max="8194" width="6.42578125" style="4" customWidth="1"/>
    <col min="8195" max="8195" width="19.42578125" style="4" bestFit="1" customWidth="1"/>
    <col min="8196" max="8196" width="10.5703125" style="4" customWidth="1"/>
    <col min="8197" max="8197" width="9.140625" style="4" customWidth="1"/>
    <col min="8198" max="8198" width="31.85546875" style="4" customWidth="1"/>
    <col min="8199" max="8199" width="9.28515625" style="4" bestFit="1" customWidth="1"/>
    <col min="8200" max="8200" width="13.85546875" style="4" customWidth="1"/>
    <col min="8201" max="8201" width="30" style="4" customWidth="1"/>
    <col min="8202" max="8202" width="7.5703125" style="4" customWidth="1"/>
    <col min="8203" max="8203" width="14" style="4" customWidth="1"/>
    <col min="8204" max="8204" width="7.140625" style="4" customWidth="1"/>
    <col min="8205" max="8205" width="7" style="4" customWidth="1"/>
    <col min="8206" max="8208" width="0" style="4" hidden="1" customWidth="1"/>
    <col min="8209" max="8210" width="11.85546875" style="4" customWidth="1"/>
    <col min="8211" max="8211" width="12.140625" style="4" customWidth="1"/>
    <col min="8212" max="8448" width="9.140625" style="4"/>
    <col min="8449" max="8449" width="36.85546875" style="4" customWidth="1"/>
    <col min="8450" max="8450" width="6.42578125" style="4" customWidth="1"/>
    <col min="8451" max="8451" width="19.42578125" style="4" bestFit="1" customWidth="1"/>
    <col min="8452" max="8452" width="10.5703125" style="4" customWidth="1"/>
    <col min="8453" max="8453" width="9.140625" style="4" customWidth="1"/>
    <col min="8454" max="8454" width="31.85546875" style="4" customWidth="1"/>
    <col min="8455" max="8455" width="9.28515625" style="4" bestFit="1" customWidth="1"/>
    <col min="8456" max="8456" width="13.85546875" style="4" customWidth="1"/>
    <col min="8457" max="8457" width="30" style="4" customWidth="1"/>
    <col min="8458" max="8458" width="7.5703125" style="4" customWidth="1"/>
    <col min="8459" max="8459" width="14" style="4" customWidth="1"/>
    <col min="8460" max="8460" width="7.140625" style="4" customWidth="1"/>
    <col min="8461" max="8461" width="7" style="4" customWidth="1"/>
    <col min="8462" max="8464" width="0" style="4" hidden="1" customWidth="1"/>
    <col min="8465" max="8466" width="11.85546875" style="4" customWidth="1"/>
    <col min="8467" max="8467" width="12.140625" style="4" customWidth="1"/>
    <col min="8468" max="8704" width="9.140625" style="4"/>
    <col min="8705" max="8705" width="36.85546875" style="4" customWidth="1"/>
    <col min="8706" max="8706" width="6.42578125" style="4" customWidth="1"/>
    <col min="8707" max="8707" width="19.42578125" style="4" bestFit="1" customWidth="1"/>
    <col min="8708" max="8708" width="10.5703125" style="4" customWidth="1"/>
    <col min="8709" max="8709" width="9.140625" style="4" customWidth="1"/>
    <col min="8710" max="8710" width="31.85546875" style="4" customWidth="1"/>
    <col min="8711" max="8711" width="9.28515625" style="4" bestFit="1" customWidth="1"/>
    <col min="8712" max="8712" width="13.85546875" style="4" customWidth="1"/>
    <col min="8713" max="8713" width="30" style="4" customWidth="1"/>
    <col min="8714" max="8714" width="7.5703125" style="4" customWidth="1"/>
    <col min="8715" max="8715" width="14" style="4" customWidth="1"/>
    <col min="8716" max="8716" width="7.140625" style="4" customWidth="1"/>
    <col min="8717" max="8717" width="7" style="4" customWidth="1"/>
    <col min="8718" max="8720" width="0" style="4" hidden="1" customWidth="1"/>
    <col min="8721" max="8722" width="11.85546875" style="4" customWidth="1"/>
    <col min="8723" max="8723" width="12.140625" style="4" customWidth="1"/>
    <col min="8724" max="8960" width="9.140625" style="4"/>
    <col min="8961" max="8961" width="36.85546875" style="4" customWidth="1"/>
    <col min="8962" max="8962" width="6.42578125" style="4" customWidth="1"/>
    <col min="8963" max="8963" width="19.42578125" style="4" bestFit="1" customWidth="1"/>
    <col min="8964" max="8964" width="10.5703125" style="4" customWidth="1"/>
    <col min="8965" max="8965" width="9.140625" style="4" customWidth="1"/>
    <col min="8966" max="8966" width="31.85546875" style="4" customWidth="1"/>
    <col min="8967" max="8967" width="9.28515625" style="4" bestFit="1" customWidth="1"/>
    <col min="8968" max="8968" width="13.85546875" style="4" customWidth="1"/>
    <col min="8969" max="8969" width="30" style="4" customWidth="1"/>
    <col min="8970" max="8970" width="7.5703125" style="4" customWidth="1"/>
    <col min="8971" max="8971" width="14" style="4" customWidth="1"/>
    <col min="8972" max="8972" width="7.140625" style="4" customWidth="1"/>
    <col min="8973" max="8973" width="7" style="4" customWidth="1"/>
    <col min="8974" max="8976" width="0" style="4" hidden="1" customWidth="1"/>
    <col min="8977" max="8978" width="11.85546875" style="4" customWidth="1"/>
    <col min="8979" max="8979" width="12.140625" style="4" customWidth="1"/>
    <col min="8980" max="9216" width="9.140625" style="4"/>
    <col min="9217" max="9217" width="36.85546875" style="4" customWidth="1"/>
    <col min="9218" max="9218" width="6.42578125" style="4" customWidth="1"/>
    <col min="9219" max="9219" width="19.42578125" style="4" bestFit="1" customWidth="1"/>
    <col min="9220" max="9220" width="10.5703125" style="4" customWidth="1"/>
    <col min="9221" max="9221" width="9.140625" style="4" customWidth="1"/>
    <col min="9222" max="9222" width="31.85546875" style="4" customWidth="1"/>
    <col min="9223" max="9223" width="9.28515625" style="4" bestFit="1" customWidth="1"/>
    <col min="9224" max="9224" width="13.85546875" style="4" customWidth="1"/>
    <col min="9225" max="9225" width="30" style="4" customWidth="1"/>
    <col min="9226" max="9226" width="7.5703125" style="4" customWidth="1"/>
    <col min="9227" max="9227" width="14" style="4" customWidth="1"/>
    <col min="9228" max="9228" width="7.140625" style="4" customWidth="1"/>
    <col min="9229" max="9229" width="7" style="4" customWidth="1"/>
    <col min="9230" max="9232" width="0" style="4" hidden="1" customWidth="1"/>
    <col min="9233" max="9234" width="11.85546875" style="4" customWidth="1"/>
    <col min="9235" max="9235" width="12.140625" style="4" customWidth="1"/>
    <col min="9236" max="9472" width="9.140625" style="4"/>
    <col min="9473" max="9473" width="36.85546875" style="4" customWidth="1"/>
    <col min="9474" max="9474" width="6.42578125" style="4" customWidth="1"/>
    <col min="9475" max="9475" width="19.42578125" style="4" bestFit="1" customWidth="1"/>
    <col min="9476" max="9476" width="10.5703125" style="4" customWidth="1"/>
    <col min="9477" max="9477" width="9.140625" style="4" customWidth="1"/>
    <col min="9478" max="9478" width="31.85546875" style="4" customWidth="1"/>
    <col min="9479" max="9479" width="9.28515625" style="4" bestFit="1" customWidth="1"/>
    <col min="9480" max="9480" width="13.85546875" style="4" customWidth="1"/>
    <col min="9481" max="9481" width="30" style="4" customWidth="1"/>
    <col min="9482" max="9482" width="7.5703125" style="4" customWidth="1"/>
    <col min="9483" max="9483" width="14" style="4" customWidth="1"/>
    <col min="9484" max="9484" width="7.140625" style="4" customWidth="1"/>
    <col min="9485" max="9485" width="7" style="4" customWidth="1"/>
    <col min="9486" max="9488" width="0" style="4" hidden="1" customWidth="1"/>
    <col min="9489" max="9490" width="11.85546875" style="4" customWidth="1"/>
    <col min="9491" max="9491" width="12.140625" style="4" customWidth="1"/>
    <col min="9492" max="9728" width="9.140625" style="4"/>
    <col min="9729" max="9729" width="36.85546875" style="4" customWidth="1"/>
    <col min="9730" max="9730" width="6.42578125" style="4" customWidth="1"/>
    <col min="9731" max="9731" width="19.42578125" style="4" bestFit="1" customWidth="1"/>
    <col min="9732" max="9732" width="10.5703125" style="4" customWidth="1"/>
    <col min="9733" max="9733" width="9.140625" style="4" customWidth="1"/>
    <col min="9734" max="9734" width="31.85546875" style="4" customWidth="1"/>
    <col min="9735" max="9735" width="9.28515625" style="4" bestFit="1" customWidth="1"/>
    <col min="9736" max="9736" width="13.85546875" style="4" customWidth="1"/>
    <col min="9737" max="9737" width="30" style="4" customWidth="1"/>
    <col min="9738" max="9738" width="7.5703125" style="4" customWidth="1"/>
    <col min="9739" max="9739" width="14" style="4" customWidth="1"/>
    <col min="9740" max="9740" width="7.140625" style="4" customWidth="1"/>
    <col min="9741" max="9741" width="7" style="4" customWidth="1"/>
    <col min="9742" max="9744" width="0" style="4" hidden="1" customWidth="1"/>
    <col min="9745" max="9746" width="11.85546875" style="4" customWidth="1"/>
    <col min="9747" max="9747" width="12.140625" style="4" customWidth="1"/>
    <col min="9748" max="9984" width="9.140625" style="4"/>
    <col min="9985" max="9985" width="36.85546875" style="4" customWidth="1"/>
    <col min="9986" max="9986" width="6.42578125" style="4" customWidth="1"/>
    <col min="9987" max="9987" width="19.42578125" style="4" bestFit="1" customWidth="1"/>
    <col min="9988" max="9988" width="10.5703125" style="4" customWidth="1"/>
    <col min="9989" max="9989" width="9.140625" style="4" customWidth="1"/>
    <col min="9990" max="9990" width="31.85546875" style="4" customWidth="1"/>
    <col min="9991" max="9991" width="9.28515625" style="4" bestFit="1" customWidth="1"/>
    <col min="9992" max="9992" width="13.85546875" style="4" customWidth="1"/>
    <col min="9993" max="9993" width="30" style="4" customWidth="1"/>
    <col min="9994" max="9994" width="7.5703125" style="4" customWidth="1"/>
    <col min="9995" max="9995" width="14" style="4" customWidth="1"/>
    <col min="9996" max="9996" width="7.140625" style="4" customWidth="1"/>
    <col min="9997" max="9997" width="7" style="4" customWidth="1"/>
    <col min="9998" max="10000" width="0" style="4" hidden="1" customWidth="1"/>
    <col min="10001" max="10002" width="11.85546875" style="4" customWidth="1"/>
    <col min="10003" max="10003" width="12.140625" style="4" customWidth="1"/>
    <col min="10004" max="10240" width="9.140625" style="4"/>
    <col min="10241" max="10241" width="36.85546875" style="4" customWidth="1"/>
    <col min="10242" max="10242" width="6.42578125" style="4" customWidth="1"/>
    <col min="10243" max="10243" width="19.42578125" style="4" bestFit="1" customWidth="1"/>
    <col min="10244" max="10244" width="10.5703125" style="4" customWidth="1"/>
    <col min="10245" max="10245" width="9.140625" style="4" customWidth="1"/>
    <col min="10246" max="10246" width="31.85546875" style="4" customWidth="1"/>
    <col min="10247" max="10247" width="9.28515625" style="4" bestFit="1" customWidth="1"/>
    <col min="10248" max="10248" width="13.85546875" style="4" customWidth="1"/>
    <col min="10249" max="10249" width="30" style="4" customWidth="1"/>
    <col min="10250" max="10250" width="7.5703125" style="4" customWidth="1"/>
    <col min="10251" max="10251" width="14" style="4" customWidth="1"/>
    <col min="10252" max="10252" width="7.140625" style="4" customWidth="1"/>
    <col min="10253" max="10253" width="7" style="4" customWidth="1"/>
    <col min="10254" max="10256" width="0" style="4" hidden="1" customWidth="1"/>
    <col min="10257" max="10258" width="11.85546875" style="4" customWidth="1"/>
    <col min="10259" max="10259" width="12.140625" style="4" customWidth="1"/>
    <col min="10260" max="10496" width="9.140625" style="4"/>
    <col min="10497" max="10497" width="36.85546875" style="4" customWidth="1"/>
    <col min="10498" max="10498" width="6.42578125" style="4" customWidth="1"/>
    <col min="10499" max="10499" width="19.42578125" style="4" bestFit="1" customWidth="1"/>
    <col min="10500" max="10500" width="10.5703125" style="4" customWidth="1"/>
    <col min="10501" max="10501" width="9.140625" style="4" customWidth="1"/>
    <col min="10502" max="10502" width="31.85546875" style="4" customWidth="1"/>
    <col min="10503" max="10503" width="9.28515625" style="4" bestFit="1" customWidth="1"/>
    <col min="10504" max="10504" width="13.85546875" style="4" customWidth="1"/>
    <col min="10505" max="10505" width="30" style="4" customWidth="1"/>
    <col min="10506" max="10506" width="7.5703125" style="4" customWidth="1"/>
    <col min="10507" max="10507" width="14" style="4" customWidth="1"/>
    <col min="10508" max="10508" width="7.140625" style="4" customWidth="1"/>
    <col min="10509" max="10509" width="7" style="4" customWidth="1"/>
    <col min="10510" max="10512" width="0" style="4" hidden="1" customWidth="1"/>
    <col min="10513" max="10514" width="11.85546875" style="4" customWidth="1"/>
    <col min="10515" max="10515" width="12.140625" style="4" customWidth="1"/>
    <col min="10516" max="10752" width="9.140625" style="4"/>
    <col min="10753" max="10753" width="36.85546875" style="4" customWidth="1"/>
    <col min="10754" max="10754" width="6.42578125" style="4" customWidth="1"/>
    <col min="10755" max="10755" width="19.42578125" style="4" bestFit="1" customWidth="1"/>
    <col min="10756" max="10756" width="10.5703125" style="4" customWidth="1"/>
    <col min="10757" max="10757" width="9.140625" style="4" customWidth="1"/>
    <col min="10758" max="10758" width="31.85546875" style="4" customWidth="1"/>
    <col min="10759" max="10759" width="9.28515625" style="4" bestFit="1" customWidth="1"/>
    <col min="10760" max="10760" width="13.85546875" style="4" customWidth="1"/>
    <col min="10761" max="10761" width="30" style="4" customWidth="1"/>
    <col min="10762" max="10762" width="7.5703125" style="4" customWidth="1"/>
    <col min="10763" max="10763" width="14" style="4" customWidth="1"/>
    <col min="10764" max="10764" width="7.140625" style="4" customWidth="1"/>
    <col min="10765" max="10765" width="7" style="4" customWidth="1"/>
    <col min="10766" max="10768" width="0" style="4" hidden="1" customWidth="1"/>
    <col min="10769" max="10770" width="11.85546875" style="4" customWidth="1"/>
    <col min="10771" max="10771" width="12.140625" style="4" customWidth="1"/>
    <col min="10772" max="11008" width="9.140625" style="4"/>
    <col min="11009" max="11009" width="36.85546875" style="4" customWidth="1"/>
    <col min="11010" max="11010" width="6.42578125" style="4" customWidth="1"/>
    <col min="11011" max="11011" width="19.42578125" style="4" bestFit="1" customWidth="1"/>
    <col min="11012" max="11012" width="10.5703125" style="4" customWidth="1"/>
    <col min="11013" max="11013" width="9.140625" style="4" customWidth="1"/>
    <col min="11014" max="11014" width="31.85546875" style="4" customWidth="1"/>
    <col min="11015" max="11015" width="9.28515625" style="4" bestFit="1" customWidth="1"/>
    <col min="11016" max="11016" width="13.85546875" style="4" customWidth="1"/>
    <col min="11017" max="11017" width="30" style="4" customWidth="1"/>
    <col min="11018" max="11018" width="7.5703125" style="4" customWidth="1"/>
    <col min="11019" max="11019" width="14" style="4" customWidth="1"/>
    <col min="11020" max="11020" width="7.140625" style="4" customWidth="1"/>
    <col min="11021" max="11021" width="7" style="4" customWidth="1"/>
    <col min="11022" max="11024" width="0" style="4" hidden="1" customWidth="1"/>
    <col min="11025" max="11026" width="11.85546875" style="4" customWidth="1"/>
    <col min="11027" max="11027" width="12.140625" style="4" customWidth="1"/>
    <col min="11028" max="11264" width="9.140625" style="4"/>
    <col min="11265" max="11265" width="36.85546875" style="4" customWidth="1"/>
    <col min="11266" max="11266" width="6.42578125" style="4" customWidth="1"/>
    <col min="11267" max="11267" width="19.42578125" style="4" bestFit="1" customWidth="1"/>
    <col min="11268" max="11268" width="10.5703125" style="4" customWidth="1"/>
    <col min="11269" max="11269" width="9.140625" style="4" customWidth="1"/>
    <col min="11270" max="11270" width="31.85546875" style="4" customWidth="1"/>
    <col min="11271" max="11271" width="9.28515625" style="4" bestFit="1" customWidth="1"/>
    <col min="11272" max="11272" width="13.85546875" style="4" customWidth="1"/>
    <col min="11273" max="11273" width="30" style="4" customWidth="1"/>
    <col min="11274" max="11274" width="7.5703125" style="4" customWidth="1"/>
    <col min="11275" max="11275" width="14" style="4" customWidth="1"/>
    <col min="11276" max="11276" width="7.140625" style="4" customWidth="1"/>
    <col min="11277" max="11277" width="7" style="4" customWidth="1"/>
    <col min="11278" max="11280" width="0" style="4" hidden="1" customWidth="1"/>
    <col min="11281" max="11282" width="11.85546875" style="4" customWidth="1"/>
    <col min="11283" max="11283" width="12.140625" style="4" customWidth="1"/>
    <col min="11284" max="11520" width="9.140625" style="4"/>
    <col min="11521" max="11521" width="36.85546875" style="4" customWidth="1"/>
    <col min="11522" max="11522" width="6.42578125" style="4" customWidth="1"/>
    <col min="11523" max="11523" width="19.42578125" style="4" bestFit="1" customWidth="1"/>
    <col min="11524" max="11524" width="10.5703125" style="4" customWidth="1"/>
    <col min="11525" max="11525" width="9.140625" style="4" customWidth="1"/>
    <col min="11526" max="11526" width="31.85546875" style="4" customWidth="1"/>
    <col min="11527" max="11527" width="9.28515625" style="4" bestFit="1" customWidth="1"/>
    <col min="11528" max="11528" width="13.85546875" style="4" customWidth="1"/>
    <col min="11529" max="11529" width="30" style="4" customWidth="1"/>
    <col min="11530" max="11530" width="7.5703125" style="4" customWidth="1"/>
    <col min="11531" max="11531" width="14" style="4" customWidth="1"/>
    <col min="11532" max="11532" width="7.140625" style="4" customWidth="1"/>
    <col min="11533" max="11533" width="7" style="4" customWidth="1"/>
    <col min="11534" max="11536" width="0" style="4" hidden="1" customWidth="1"/>
    <col min="11537" max="11538" width="11.85546875" style="4" customWidth="1"/>
    <col min="11539" max="11539" width="12.140625" style="4" customWidth="1"/>
    <col min="11540" max="11776" width="9.140625" style="4"/>
    <col min="11777" max="11777" width="36.85546875" style="4" customWidth="1"/>
    <col min="11778" max="11778" width="6.42578125" style="4" customWidth="1"/>
    <col min="11779" max="11779" width="19.42578125" style="4" bestFit="1" customWidth="1"/>
    <col min="11780" max="11780" width="10.5703125" style="4" customWidth="1"/>
    <col min="11781" max="11781" width="9.140625" style="4" customWidth="1"/>
    <col min="11782" max="11782" width="31.85546875" style="4" customWidth="1"/>
    <col min="11783" max="11783" width="9.28515625" style="4" bestFit="1" customWidth="1"/>
    <col min="11784" max="11784" width="13.85546875" style="4" customWidth="1"/>
    <col min="11785" max="11785" width="30" style="4" customWidth="1"/>
    <col min="11786" max="11786" width="7.5703125" style="4" customWidth="1"/>
    <col min="11787" max="11787" width="14" style="4" customWidth="1"/>
    <col min="11788" max="11788" width="7.140625" style="4" customWidth="1"/>
    <col min="11789" max="11789" width="7" style="4" customWidth="1"/>
    <col min="11790" max="11792" width="0" style="4" hidden="1" customWidth="1"/>
    <col min="11793" max="11794" width="11.85546875" style="4" customWidth="1"/>
    <col min="11795" max="11795" width="12.140625" style="4" customWidth="1"/>
    <col min="11796" max="12032" width="9.140625" style="4"/>
    <col min="12033" max="12033" width="36.85546875" style="4" customWidth="1"/>
    <col min="12034" max="12034" width="6.42578125" style="4" customWidth="1"/>
    <col min="12035" max="12035" width="19.42578125" style="4" bestFit="1" customWidth="1"/>
    <col min="12036" max="12036" width="10.5703125" style="4" customWidth="1"/>
    <col min="12037" max="12037" width="9.140625" style="4" customWidth="1"/>
    <col min="12038" max="12038" width="31.85546875" style="4" customWidth="1"/>
    <col min="12039" max="12039" width="9.28515625" style="4" bestFit="1" customWidth="1"/>
    <col min="12040" max="12040" width="13.85546875" style="4" customWidth="1"/>
    <col min="12041" max="12041" width="30" style="4" customWidth="1"/>
    <col min="12042" max="12042" width="7.5703125" style="4" customWidth="1"/>
    <col min="12043" max="12043" width="14" style="4" customWidth="1"/>
    <col min="12044" max="12044" width="7.140625" style="4" customWidth="1"/>
    <col min="12045" max="12045" width="7" style="4" customWidth="1"/>
    <col min="12046" max="12048" width="0" style="4" hidden="1" customWidth="1"/>
    <col min="12049" max="12050" width="11.85546875" style="4" customWidth="1"/>
    <col min="12051" max="12051" width="12.140625" style="4" customWidth="1"/>
    <col min="12052" max="12288" width="9.140625" style="4"/>
    <col min="12289" max="12289" width="36.85546875" style="4" customWidth="1"/>
    <col min="12290" max="12290" width="6.42578125" style="4" customWidth="1"/>
    <col min="12291" max="12291" width="19.42578125" style="4" bestFit="1" customWidth="1"/>
    <col min="12292" max="12292" width="10.5703125" style="4" customWidth="1"/>
    <col min="12293" max="12293" width="9.140625" style="4" customWidth="1"/>
    <col min="12294" max="12294" width="31.85546875" style="4" customWidth="1"/>
    <col min="12295" max="12295" width="9.28515625" style="4" bestFit="1" customWidth="1"/>
    <col min="12296" max="12296" width="13.85546875" style="4" customWidth="1"/>
    <col min="12297" max="12297" width="30" style="4" customWidth="1"/>
    <col min="12298" max="12298" width="7.5703125" style="4" customWidth="1"/>
    <col min="12299" max="12299" width="14" style="4" customWidth="1"/>
    <col min="12300" max="12300" width="7.140625" style="4" customWidth="1"/>
    <col min="12301" max="12301" width="7" style="4" customWidth="1"/>
    <col min="12302" max="12304" width="0" style="4" hidden="1" customWidth="1"/>
    <col min="12305" max="12306" width="11.85546875" style="4" customWidth="1"/>
    <col min="12307" max="12307" width="12.140625" style="4" customWidth="1"/>
    <col min="12308" max="12544" width="9.140625" style="4"/>
    <col min="12545" max="12545" width="36.85546875" style="4" customWidth="1"/>
    <col min="12546" max="12546" width="6.42578125" style="4" customWidth="1"/>
    <col min="12547" max="12547" width="19.42578125" style="4" bestFit="1" customWidth="1"/>
    <col min="12548" max="12548" width="10.5703125" style="4" customWidth="1"/>
    <col min="12549" max="12549" width="9.140625" style="4" customWidth="1"/>
    <col min="12550" max="12550" width="31.85546875" style="4" customWidth="1"/>
    <col min="12551" max="12551" width="9.28515625" style="4" bestFit="1" customWidth="1"/>
    <col min="12552" max="12552" width="13.85546875" style="4" customWidth="1"/>
    <col min="12553" max="12553" width="30" style="4" customWidth="1"/>
    <col min="12554" max="12554" width="7.5703125" style="4" customWidth="1"/>
    <col min="12555" max="12555" width="14" style="4" customWidth="1"/>
    <col min="12556" max="12556" width="7.140625" style="4" customWidth="1"/>
    <col min="12557" max="12557" width="7" style="4" customWidth="1"/>
    <col min="12558" max="12560" width="0" style="4" hidden="1" customWidth="1"/>
    <col min="12561" max="12562" width="11.85546875" style="4" customWidth="1"/>
    <col min="12563" max="12563" width="12.140625" style="4" customWidth="1"/>
    <col min="12564" max="12800" width="9.140625" style="4"/>
    <col min="12801" max="12801" width="36.85546875" style="4" customWidth="1"/>
    <col min="12802" max="12802" width="6.42578125" style="4" customWidth="1"/>
    <col min="12803" max="12803" width="19.42578125" style="4" bestFit="1" customWidth="1"/>
    <col min="12804" max="12804" width="10.5703125" style="4" customWidth="1"/>
    <col min="12805" max="12805" width="9.140625" style="4" customWidth="1"/>
    <col min="12806" max="12806" width="31.85546875" style="4" customWidth="1"/>
    <col min="12807" max="12807" width="9.28515625" style="4" bestFit="1" customWidth="1"/>
    <col min="12808" max="12808" width="13.85546875" style="4" customWidth="1"/>
    <col min="12809" max="12809" width="30" style="4" customWidth="1"/>
    <col min="12810" max="12810" width="7.5703125" style="4" customWidth="1"/>
    <col min="12811" max="12811" width="14" style="4" customWidth="1"/>
    <col min="12812" max="12812" width="7.140625" style="4" customWidth="1"/>
    <col min="12813" max="12813" width="7" style="4" customWidth="1"/>
    <col min="12814" max="12816" width="0" style="4" hidden="1" customWidth="1"/>
    <col min="12817" max="12818" width="11.85546875" style="4" customWidth="1"/>
    <col min="12819" max="12819" width="12.140625" style="4" customWidth="1"/>
    <col min="12820" max="13056" width="9.140625" style="4"/>
    <col min="13057" max="13057" width="36.85546875" style="4" customWidth="1"/>
    <col min="13058" max="13058" width="6.42578125" style="4" customWidth="1"/>
    <col min="13059" max="13059" width="19.42578125" style="4" bestFit="1" customWidth="1"/>
    <col min="13060" max="13060" width="10.5703125" style="4" customWidth="1"/>
    <col min="13061" max="13061" width="9.140625" style="4" customWidth="1"/>
    <col min="13062" max="13062" width="31.85546875" style="4" customWidth="1"/>
    <col min="13063" max="13063" width="9.28515625" style="4" bestFit="1" customWidth="1"/>
    <col min="13064" max="13064" width="13.85546875" style="4" customWidth="1"/>
    <col min="13065" max="13065" width="30" style="4" customWidth="1"/>
    <col min="13066" max="13066" width="7.5703125" style="4" customWidth="1"/>
    <col min="13067" max="13067" width="14" style="4" customWidth="1"/>
    <col min="13068" max="13068" width="7.140625" style="4" customWidth="1"/>
    <col min="13069" max="13069" width="7" style="4" customWidth="1"/>
    <col min="13070" max="13072" width="0" style="4" hidden="1" customWidth="1"/>
    <col min="13073" max="13074" width="11.85546875" style="4" customWidth="1"/>
    <col min="13075" max="13075" width="12.140625" style="4" customWidth="1"/>
    <col min="13076" max="13312" width="9.140625" style="4"/>
    <col min="13313" max="13313" width="36.85546875" style="4" customWidth="1"/>
    <col min="13314" max="13314" width="6.42578125" style="4" customWidth="1"/>
    <col min="13315" max="13315" width="19.42578125" style="4" bestFit="1" customWidth="1"/>
    <col min="13316" max="13316" width="10.5703125" style="4" customWidth="1"/>
    <col min="13317" max="13317" width="9.140625" style="4" customWidth="1"/>
    <col min="13318" max="13318" width="31.85546875" style="4" customWidth="1"/>
    <col min="13319" max="13319" width="9.28515625" style="4" bestFit="1" customWidth="1"/>
    <col min="13320" max="13320" width="13.85546875" style="4" customWidth="1"/>
    <col min="13321" max="13321" width="30" style="4" customWidth="1"/>
    <col min="13322" max="13322" width="7.5703125" style="4" customWidth="1"/>
    <col min="13323" max="13323" width="14" style="4" customWidth="1"/>
    <col min="13324" max="13324" width="7.140625" style="4" customWidth="1"/>
    <col min="13325" max="13325" width="7" style="4" customWidth="1"/>
    <col min="13326" max="13328" width="0" style="4" hidden="1" customWidth="1"/>
    <col min="13329" max="13330" width="11.85546875" style="4" customWidth="1"/>
    <col min="13331" max="13331" width="12.140625" style="4" customWidth="1"/>
    <col min="13332" max="13568" width="9.140625" style="4"/>
    <col min="13569" max="13569" width="36.85546875" style="4" customWidth="1"/>
    <col min="13570" max="13570" width="6.42578125" style="4" customWidth="1"/>
    <col min="13571" max="13571" width="19.42578125" style="4" bestFit="1" customWidth="1"/>
    <col min="13572" max="13572" width="10.5703125" style="4" customWidth="1"/>
    <col min="13573" max="13573" width="9.140625" style="4" customWidth="1"/>
    <col min="13574" max="13574" width="31.85546875" style="4" customWidth="1"/>
    <col min="13575" max="13575" width="9.28515625" style="4" bestFit="1" customWidth="1"/>
    <col min="13576" max="13576" width="13.85546875" style="4" customWidth="1"/>
    <col min="13577" max="13577" width="30" style="4" customWidth="1"/>
    <col min="13578" max="13578" width="7.5703125" style="4" customWidth="1"/>
    <col min="13579" max="13579" width="14" style="4" customWidth="1"/>
    <col min="13580" max="13580" width="7.140625" style="4" customWidth="1"/>
    <col min="13581" max="13581" width="7" style="4" customWidth="1"/>
    <col min="13582" max="13584" width="0" style="4" hidden="1" customWidth="1"/>
    <col min="13585" max="13586" width="11.85546875" style="4" customWidth="1"/>
    <col min="13587" max="13587" width="12.140625" style="4" customWidth="1"/>
    <col min="13588" max="13824" width="9.140625" style="4"/>
    <col min="13825" max="13825" width="36.85546875" style="4" customWidth="1"/>
    <col min="13826" max="13826" width="6.42578125" style="4" customWidth="1"/>
    <col min="13827" max="13827" width="19.42578125" style="4" bestFit="1" customWidth="1"/>
    <col min="13828" max="13828" width="10.5703125" style="4" customWidth="1"/>
    <col min="13829" max="13829" width="9.140625" style="4" customWidth="1"/>
    <col min="13830" max="13830" width="31.85546875" style="4" customWidth="1"/>
    <col min="13831" max="13831" width="9.28515625" style="4" bestFit="1" customWidth="1"/>
    <col min="13832" max="13832" width="13.85546875" style="4" customWidth="1"/>
    <col min="13833" max="13833" width="30" style="4" customWidth="1"/>
    <col min="13834" max="13834" width="7.5703125" style="4" customWidth="1"/>
    <col min="13835" max="13835" width="14" style="4" customWidth="1"/>
    <col min="13836" max="13836" width="7.140625" style="4" customWidth="1"/>
    <col min="13837" max="13837" width="7" style="4" customWidth="1"/>
    <col min="13838" max="13840" width="0" style="4" hidden="1" customWidth="1"/>
    <col min="13841" max="13842" width="11.85546875" style="4" customWidth="1"/>
    <col min="13843" max="13843" width="12.140625" style="4" customWidth="1"/>
    <col min="13844" max="14080" width="9.140625" style="4"/>
    <col min="14081" max="14081" width="36.85546875" style="4" customWidth="1"/>
    <col min="14082" max="14082" width="6.42578125" style="4" customWidth="1"/>
    <col min="14083" max="14083" width="19.42578125" style="4" bestFit="1" customWidth="1"/>
    <col min="14084" max="14084" width="10.5703125" style="4" customWidth="1"/>
    <col min="14085" max="14085" width="9.140625" style="4" customWidth="1"/>
    <col min="14086" max="14086" width="31.85546875" style="4" customWidth="1"/>
    <col min="14087" max="14087" width="9.28515625" style="4" bestFit="1" customWidth="1"/>
    <col min="14088" max="14088" width="13.85546875" style="4" customWidth="1"/>
    <col min="14089" max="14089" width="30" style="4" customWidth="1"/>
    <col min="14090" max="14090" width="7.5703125" style="4" customWidth="1"/>
    <col min="14091" max="14091" width="14" style="4" customWidth="1"/>
    <col min="14092" max="14092" width="7.140625" style="4" customWidth="1"/>
    <col min="14093" max="14093" width="7" style="4" customWidth="1"/>
    <col min="14094" max="14096" width="0" style="4" hidden="1" customWidth="1"/>
    <col min="14097" max="14098" width="11.85546875" style="4" customWidth="1"/>
    <col min="14099" max="14099" width="12.140625" style="4" customWidth="1"/>
    <col min="14100" max="14336" width="9.140625" style="4"/>
    <col min="14337" max="14337" width="36.85546875" style="4" customWidth="1"/>
    <col min="14338" max="14338" width="6.42578125" style="4" customWidth="1"/>
    <col min="14339" max="14339" width="19.42578125" style="4" bestFit="1" customWidth="1"/>
    <col min="14340" max="14340" width="10.5703125" style="4" customWidth="1"/>
    <col min="14341" max="14341" width="9.140625" style="4" customWidth="1"/>
    <col min="14342" max="14342" width="31.85546875" style="4" customWidth="1"/>
    <col min="14343" max="14343" width="9.28515625" style="4" bestFit="1" customWidth="1"/>
    <col min="14344" max="14344" width="13.85546875" style="4" customWidth="1"/>
    <col min="14345" max="14345" width="30" style="4" customWidth="1"/>
    <col min="14346" max="14346" width="7.5703125" style="4" customWidth="1"/>
    <col min="14347" max="14347" width="14" style="4" customWidth="1"/>
    <col min="14348" max="14348" width="7.140625" style="4" customWidth="1"/>
    <col min="14349" max="14349" width="7" style="4" customWidth="1"/>
    <col min="14350" max="14352" width="0" style="4" hidden="1" customWidth="1"/>
    <col min="14353" max="14354" width="11.85546875" style="4" customWidth="1"/>
    <col min="14355" max="14355" width="12.140625" style="4" customWidth="1"/>
    <col min="14356" max="14592" width="9.140625" style="4"/>
    <col min="14593" max="14593" width="36.85546875" style="4" customWidth="1"/>
    <col min="14594" max="14594" width="6.42578125" style="4" customWidth="1"/>
    <col min="14595" max="14595" width="19.42578125" style="4" bestFit="1" customWidth="1"/>
    <col min="14596" max="14596" width="10.5703125" style="4" customWidth="1"/>
    <col min="14597" max="14597" width="9.140625" style="4" customWidth="1"/>
    <col min="14598" max="14598" width="31.85546875" style="4" customWidth="1"/>
    <col min="14599" max="14599" width="9.28515625" style="4" bestFit="1" customWidth="1"/>
    <col min="14600" max="14600" width="13.85546875" style="4" customWidth="1"/>
    <col min="14601" max="14601" width="30" style="4" customWidth="1"/>
    <col min="14602" max="14602" width="7.5703125" style="4" customWidth="1"/>
    <col min="14603" max="14603" width="14" style="4" customWidth="1"/>
    <col min="14604" max="14604" width="7.140625" style="4" customWidth="1"/>
    <col min="14605" max="14605" width="7" style="4" customWidth="1"/>
    <col min="14606" max="14608" width="0" style="4" hidden="1" customWidth="1"/>
    <col min="14609" max="14610" width="11.85546875" style="4" customWidth="1"/>
    <col min="14611" max="14611" width="12.140625" style="4" customWidth="1"/>
    <col min="14612" max="14848" width="9.140625" style="4"/>
    <col min="14849" max="14849" width="36.85546875" style="4" customWidth="1"/>
    <col min="14850" max="14850" width="6.42578125" style="4" customWidth="1"/>
    <col min="14851" max="14851" width="19.42578125" style="4" bestFit="1" customWidth="1"/>
    <col min="14852" max="14852" width="10.5703125" style="4" customWidth="1"/>
    <col min="14853" max="14853" width="9.140625" style="4" customWidth="1"/>
    <col min="14854" max="14854" width="31.85546875" style="4" customWidth="1"/>
    <col min="14855" max="14855" width="9.28515625" style="4" bestFit="1" customWidth="1"/>
    <col min="14856" max="14856" width="13.85546875" style="4" customWidth="1"/>
    <col min="14857" max="14857" width="30" style="4" customWidth="1"/>
    <col min="14858" max="14858" width="7.5703125" style="4" customWidth="1"/>
    <col min="14859" max="14859" width="14" style="4" customWidth="1"/>
    <col min="14860" max="14860" width="7.140625" style="4" customWidth="1"/>
    <col min="14861" max="14861" width="7" style="4" customWidth="1"/>
    <col min="14862" max="14864" width="0" style="4" hidden="1" customWidth="1"/>
    <col min="14865" max="14866" width="11.85546875" style="4" customWidth="1"/>
    <col min="14867" max="14867" width="12.140625" style="4" customWidth="1"/>
    <col min="14868" max="15104" width="9.140625" style="4"/>
    <col min="15105" max="15105" width="36.85546875" style="4" customWidth="1"/>
    <col min="15106" max="15106" width="6.42578125" style="4" customWidth="1"/>
    <col min="15107" max="15107" width="19.42578125" style="4" bestFit="1" customWidth="1"/>
    <col min="15108" max="15108" width="10.5703125" style="4" customWidth="1"/>
    <col min="15109" max="15109" width="9.140625" style="4" customWidth="1"/>
    <col min="15110" max="15110" width="31.85546875" style="4" customWidth="1"/>
    <col min="15111" max="15111" width="9.28515625" style="4" bestFit="1" customWidth="1"/>
    <col min="15112" max="15112" width="13.85546875" style="4" customWidth="1"/>
    <col min="15113" max="15113" width="30" style="4" customWidth="1"/>
    <col min="15114" max="15114" width="7.5703125" style="4" customWidth="1"/>
    <col min="15115" max="15115" width="14" style="4" customWidth="1"/>
    <col min="15116" max="15116" width="7.140625" style="4" customWidth="1"/>
    <col min="15117" max="15117" width="7" style="4" customWidth="1"/>
    <col min="15118" max="15120" width="0" style="4" hidden="1" customWidth="1"/>
    <col min="15121" max="15122" width="11.85546875" style="4" customWidth="1"/>
    <col min="15123" max="15123" width="12.140625" style="4" customWidth="1"/>
    <col min="15124" max="15360" width="9.140625" style="4"/>
    <col min="15361" max="15361" width="36.85546875" style="4" customWidth="1"/>
    <col min="15362" max="15362" width="6.42578125" style="4" customWidth="1"/>
    <col min="15363" max="15363" width="19.42578125" style="4" bestFit="1" customWidth="1"/>
    <col min="15364" max="15364" width="10.5703125" style="4" customWidth="1"/>
    <col min="15365" max="15365" width="9.140625" style="4" customWidth="1"/>
    <col min="15366" max="15366" width="31.85546875" style="4" customWidth="1"/>
    <col min="15367" max="15367" width="9.28515625" style="4" bestFit="1" customWidth="1"/>
    <col min="15368" max="15368" width="13.85546875" style="4" customWidth="1"/>
    <col min="15369" max="15369" width="30" style="4" customWidth="1"/>
    <col min="15370" max="15370" width="7.5703125" style="4" customWidth="1"/>
    <col min="15371" max="15371" width="14" style="4" customWidth="1"/>
    <col min="15372" max="15372" width="7.140625" style="4" customWidth="1"/>
    <col min="15373" max="15373" width="7" style="4" customWidth="1"/>
    <col min="15374" max="15376" width="0" style="4" hidden="1" customWidth="1"/>
    <col min="15377" max="15378" width="11.85546875" style="4" customWidth="1"/>
    <col min="15379" max="15379" width="12.140625" style="4" customWidth="1"/>
    <col min="15380" max="15616" width="9.140625" style="4"/>
    <col min="15617" max="15617" width="36.85546875" style="4" customWidth="1"/>
    <col min="15618" max="15618" width="6.42578125" style="4" customWidth="1"/>
    <col min="15619" max="15619" width="19.42578125" style="4" bestFit="1" customWidth="1"/>
    <col min="15620" max="15620" width="10.5703125" style="4" customWidth="1"/>
    <col min="15621" max="15621" width="9.140625" style="4" customWidth="1"/>
    <col min="15622" max="15622" width="31.85546875" style="4" customWidth="1"/>
    <col min="15623" max="15623" width="9.28515625" style="4" bestFit="1" customWidth="1"/>
    <col min="15624" max="15624" width="13.85546875" style="4" customWidth="1"/>
    <col min="15625" max="15625" width="30" style="4" customWidth="1"/>
    <col min="15626" max="15626" width="7.5703125" style="4" customWidth="1"/>
    <col min="15627" max="15627" width="14" style="4" customWidth="1"/>
    <col min="15628" max="15628" width="7.140625" style="4" customWidth="1"/>
    <col min="15629" max="15629" width="7" style="4" customWidth="1"/>
    <col min="15630" max="15632" width="0" style="4" hidden="1" customWidth="1"/>
    <col min="15633" max="15634" width="11.85546875" style="4" customWidth="1"/>
    <col min="15635" max="15635" width="12.140625" style="4" customWidth="1"/>
    <col min="15636" max="15872" width="9.140625" style="4"/>
    <col min="15873" max="15873" width="36.85546875" style="4" customWidth="1"/>
    <col min="15874" max="15874" width="6.42578125" style="4" customWidth="1"/>
    <col min="15875" max="15875" width="19.42578125" style="4" bestFit="1" customWidth="1"/>
    <col min="15876" max="15876" width="10.5703125" style="4" customWidth="1"/>
    <col min="15877" max="15877" width="9.140625" style="4" customWidth="1"/>
    <col min="15878" max="15878" width="31.85546875" style="4" customWidth="1"/>
    <col min="15879" max="15879" width="9.28515625" style="4" bestFit="1" customWidth="1"/>
    <col min="15880" max="15880" width="13.85546875" style="4" customWidth="1"/>
    <col min="15881" max="15881" width="30" style="4" customWidth="1"/>
    <col min="15882" max="15882" width="7.5703125" style="4" customWidth="1"/>
    <col min="15883" max="15883" width="14" style="4" customWidth="1"/>
    <col min="15884" max="15884" width="7.140625" style="4" customWidth="1"/>
    <col min="15885" max="15885" width="7" style="4" customWidth="1"/>
    <col min="15886" max="15888" width="0" style="4" hidden="1" customWidth="1"/>
    <col min="15889" max="15890" width="11.85546875" style="4" customWidth="1"/>
    <col min="15891" max="15891" width="12.140625" style="4" customWidth="1"/>
    <col min="15892" max="16128" width="9.140625" style="4"/>
    <col min="16129" max="16129" width="36.85546875" style="4" customWidth="1"/>
    <col min="16130" max="16130" width="6.42578125" style="4" customWidth="1"/>
    <col min="16131" max="16131" width="19.42578125" style="4" bestFit="1" customWidth="1"/>
    <col min="16132" max="16132" width="10.5703125" style="4" customWidth="1"/>
    <col min="16133" max="16133" width="9.140625" style="4" customWidth="1"/>
    <col min="16134" max="16134" width="31.85546875" style="4" customWidth="1"/>
    <col min="16135" max="16135" width="9.28515625" style="4" bestFit="1" customWidth="1"/>
    <col min="16136" max="16136" width="13.85546875" style="4" customWidth="1"/>
    <col min="16137" max="16137" width="30" style="4" customWidth="1"/>
    <col min="16138" max="16138" width="7.5703125" style="4" customWidth="1"/>
    <col min="16139" max="16139" width="14" style="4" customWidth="1"/>
    <col min="16140" max="16140" width="7.140625" style="4" customWidth="1"/>
    <col min="16141" max="16141" width="7" style="4" customWidth="1"/>
    <col min="16142" max="16144" width="0" style="4" hidden="1" customWidth="1"/>
    <col min="16145" max="16146" width="11.85546875" style="4" customWidth="1"/>
    <col min="16147" max="16147" width="12.140625" style="4" customWidth="1"/>
    <col min="16148" max="16384" width="9.140625" style="4"/>
  </cols>
  <sheetData>
    <row r="1" spans="1:29" ht="15.75">
      <c r="A1" s="1108" t="s">
        <v>213</v>
      </c>
      <c r="B1" s="1108"/>
      <c r="C1" s="1108"/>
      <c r="D1" s="1108"/>
      <c r="E1" s="1108"/>
      <c r="F1" s="1108"/>
      <c r="G1" s="1108"/>
      <c r="H1" s="1108"/>
      <c r="I1" s="1108"/>
      <c r="J1" s="1108"/>
      <c r="K1" s="1108"/>
      <c r="L1" s="1108"/>
      <c r="M1" s="1108"/>
      <c r="N1" s="1108"/>
      <c r="O1" s="1108"/>
    </row>
    <row r="2" spans="1:29" ht="12.75" customHeight="1">
      <c r="A2" s="2" t="s">
        <v>214</v>
      </c>
    </row>
    <row r="3" spans="1:29" s="1" customFormat="1" ht="44.25" customHeight="1">
      <c r="A3" s="1109" t="s">
        <v>209</v>
      </c>
      <c r="B3" s="1109" t="s">
        <v>208</v>
      </c>
      <c r="C3" s="1110" t="s">
        <v>207</v>
      </c>
      <c r="D3" s="1111"/>
      <c r="E3" s="1111"/>
      <c r="F3" s="1111"/>
      <c r="G3" s="1111"/>
      <c r="H3" s="1111"/>
      <c r="I3" s="1111"/>
      <c r="J3" s="1111"/>
      <c r="K3" s="1112"/>
      <c r="L3" s="1109" t="s">
        <v>206</v>
      </c>
      <c r="M3" s="1109"/>
      <c r="N3" s="1110" t="s">
        <v>205</v>
      </c>
      <c r="O3" s="1111"/>
      <c r="P3" s="1111"/>
      <c r="Q3" s="1111"/>
      <c r="R3" s="1111"/>
      <c r="S3" s="1112"/>
    </row>
    <row r="4" spans="1:29" s="1" customFormat="1" ht="34.5" customHeight="1">
      <c r="A4" s="1109"/>
      <c r="B4" s="1109"/>
      <c r="C4" s="1113" t="s">
        <v>204</v>
      </c>
      <c r="D4" s="1113"/>
      <c r="E4" s="1113"/>
      <c r="F4" s="1113" t="s">
        <v>203</v>
      </c>
      <c r="G4" s="1113"/>
      <c r="H4" s="1113"/>
      <c r="I4" s="1113" t="s">
        <v>202</v>
      </c>
      <c r="J4" s="1113"/>
      <c r="K4" s="1113"/>
      <c r="L4" s="1109"/>
      <c r="M4" s="1109"/>
      <c r="N4" s="1110" t="s">
        <v>201</v>
      </c>
      <c r="O4" s="1112"/>
      <c r="P4" s="1117" t="s">
        <v>215</v>
      </c>
      <c r="Q4" s="1117" t="s">
        <v>216</v>
      </c>
      <c r="R4" s="1119" t="s">
        <v>198</v>
      </c>
      <c r="S4" s="1120"/>
    </row>
    <row r="5" spans="1:29" s="1" customFormat="1" ht="137.25" customHeight="1">
      <c r="A5" s="1109"/>
      <c r="B5" s="1109"/>
      <c r="C5" s="7" t="s">
        <v>196</v>
      </c>
      <c r="D5" s="7" t="s">
        <v>195</v>
      </c>
      <c r="E5" s="7" t="s">
        <v>194</v>
      </c>
      <c r="F5" s="7" t="s">
        <v>196</v>
      </c>
      <c r="G5" s="7" t="s">
        <v>195</v>
      </c>
      <c r="H5" s="7" t="s">
        <v>194</v>
      </c>
      <c r="I5" s="7" t="s">
        <v>196</v>
      </c>
      <c r="J5" s="7" t="s">
        <v>195</v>
      </c>
      <c r="K5" s="7" t="s">
        <v>194</v>
      </c>
      <c r="L5" s="8" t="s">
        <v>193</v>
      </c>
      <c r="M5" s="8" t="s">
        <v>192</v>
      </c>
      <c r="N5" s="8" t="s">
        <v>217</v>
      </c>
      <c r="O5" s="8" t="s">
        <v>218</v>
      </c>
      <c r="P5" s="1118"/>
      <c r="Q5" s="1118"/>
      <c r="R5" s="8">
        <v>2018</v>
      </c>
      <c r="S5" s="8">
        <v>2019</v>
      </c>
    </row>
    <row r="6" spans="1:29" s="13" customFormat="1" ht="12.75" customHeight="1">
      <c r="A6" s="9">
        <v>1</v>
      </c>
      <c r="B6" s="9">
        <v>2</v>
      </c>
      <c r="C6" s="9">
        <v>3</v>
      </c>
      <c r="D6" s="9">
        <v>4</v>
      </c>
      <c r="E6" s="9">
        <v>5</v>
      </c>
      <c r="F6" s="9">
        <v>6</v>
      </c>
      <c r="G6" s="9">
        <v>7</v>
      </c>
      <c r="H6" s="9">
        <v>8</v>
      </c>
      <c r="I6" s="9">
        <v>9</v>
      </c>
      <c r="J6" s="9">
        <v>10</v>
      </c>
      <c r="K6" s="9">
        <v>11</v>
      </c>
      <c r="L6" s="9">
        <v>12</v>
      </c>
      <c r="M6" s="10">
        <v>13</v>
      </c>
      <c r="N6" s="9">
        <v>14</v>
      </c>
      <c r="O6" s="9">
        <v>15</v>
      </c>
      <c r="P6" s="11">
        <v>16</v>
      </c>
      <c r="Q6" s="9">
        <v>17</v>
      </c>
      <c r="R6" s="9">
        <v>18</v>
      </c>
      <c r="S6" s="9">
        <v>19</v>
      </c>
      <c r="T6" s="12"/>
      <c r="U6" s="12"/>
      <c r="V6" s="12"/>
      <c r="W6" s="12"/>
      <c r="X6" s="12"/>
      <c r="Y6" s="12"/>
      <c r="Z6" s="12"/>
      <c r="AA6" s="12"/>
      <c r="AB6" s="12"/>
      <c r="AC6" s="12"/>
    </row>
    <row r="7" spans="1:29" ht="124.5" customHeight="1">
      <c r="A7" s="14" t="s">
        <v>189</v>
      </c>
      <c r="B7" s="15" t="s">
        <v>188</v>
      </c>
      <c r="C7" s="14" t="s">
        <v>5</v>
      </c>
      <c r="D7" s="15" t="s">
        <v>5</v>
      </c>
      <c r="E7" s="15" t="s">
        <v>5</v>
      </c>
      <c r="F7" s="14" t="s">
        <v>5</v>
      </c>
      <c r="G7" s="15" t="s">
        <v>5</v>
      </c>
      <c r="H7" s="15" t="s">
        <v>5</v>
      </c>
      <c r="I7" s="15"/>
      <c r="J7" s="15"/>
      <c r="K7" s="15"/>
      <c r="L7" s="15" t="s">
        <v>5</v>
      </c>
      <c r="M7" s="16" t="s">
        <v>5</v>
      </c>
      <c r="N7" s="17">
        <f t="shared" ref="N7:S7" si="0">N8+N105+N124+N143+N192</f>
        <v>1552277.3</v>
      </c>
      <c r="O7" s="17">
        <f t="shared" si="0"/>
        <v>1537426.5999999999</v>
      </c>
      <c r="P7" s="17">
        <f t="shared" si="0"/>
        <v>1622357.3</v>
      </c>
      <c r="Q7" s="18">
        <f t="shared" si="0"/>
        <v>1598913.5000000005</v>
      </c>
      <c r="R7" s="18">
        <f t="shared" si="0"/>
        <v>1595876.1</v>
      </c>
      <c r="S7" s="18">
        <f t="shared" si="0"/>
        <v>1595867.5000000002</v>
      </c>
    </row>
    <row r="8" spans="1:29" ht="144" customHeight="1">
      <c r="A8" s="19" t="s">
        <v>219</v>
      </c>
      <c r="B8" s="20" t="s">
        <v>186</v>
      </c>
      <c r="C8" s="21" t="s">
        <v>5</v>
      </c>
      <c r="D8" s="22" t="s">
        <v>5</v>
      </c>
      <c r="E8" s="22" t="s">
        <v>5</v>
      </c>
      <c r="F8" s="21" t="s">
        <v>5</v>
      </c>
      <c r="G8" s="22" t="s">
        <v>5</v>
      </c>
      <c r="H8" s="22" t="s">
        <v>5</v>
      </c>
      <c r="I8" s="22"/>
      <c r="J8" s="22"/>
      <c r="K8" s="22"/>
      <c r="L8" s="22" t="s">
        <v>5</v>
      </c>
      <c r="M8" s="23" t="s">
        <v>5</v>
      </c>
      <c r="N8" s="17">
        <f>SUM(N9:N102)</f>
        <v>394457.10000000003</v>
      </c>
      <c r="O8" s="17">
        <f>SUM(O9:O102)</f>
        <v>391429.7</v>
      </c>
      <c r="P8" s="17">
        <f>SUM(P9:P102)</f>
        <v>377084.60000000009</v>
      </c>
      <c r="Q8" s="18">
        <f>SUM(Q9:Q104)</f>
        <v>381118.6</v>
      </c>
      <c r="R8" s="18">
        <f>SUM(R9:R104)</f>
        <v>376891.89999999997</v>
      </c>
      <c r="S8" s="18">
        <f>SUM(S9:S104)</f>
        <v>376891.89999999997</v>
      </c>
    </row>
    <row r="9" spans="1:29" ht="189" hidden="1">
      <c r="A9" s="21" t="s">
        <v>220</v>
      </c>
      <c r="B9" s="24">
        <v>1002</v>
      </c>
      <c r="C9" s="25"/>
      <c r="D9" s="26" t="s">
        <v>221</v>
      </c>
      <c r="E9" s="26" t="s">
        <v>222</v>
      </c>
      <c r="F9" s="26"/>
      <c r="G9" s="26" t="s">
        <v>223</v>
      </c>
      <c r="H9" s="26"/>
      <c r="I9" s="26"/>
      <c r="J9" s="26"/>
      <c r="K9" s="26"/>
      <c r="L9" s="27" t="s">
        <v>224</v>
      </c>
      <c r="M9" s="27" t="s">
        <v>225</v>
      </c>
      <c r="N9" s="28"/>
      <c r="O9" s="28"/>
      <c r="P9" s="29"/>
      <c r="Q9" s="30"/>
      <c r="R9" s="30"/>
      <c r="S9" s="30"/>
    </row>
    <row r="10" spans="1:29" ht="22.5" hidden="1" customHeight="1">
      <c r="A10" s="21" t="s">
        <v>226</v>
      </c>
      <c r="B10" s="31">
        <v>1003</v>
      </c>
      <c r="C10" s="32"/>
      <c r="D10" s="32"/>
      <c r="E10" s="32"/>
      <c r="F10" s="32"/>
      <c r="G10" s="32"/>
      <c r="H10" s="32"/>
      <c r="I10" s="32"/>
      <c r="J10" s="32"/>
      <c r="K10" s="32"/>
      <c r="L10" s="27"/>
      <c r="M10" s="27"/>
      <c r="N10" s="28"/>
      <c r="O10" s="28"/>
      <c r="P10" s="29"/>
      <c r="Q10" s="30"/>
      <c r="R10" s="30"/>
      <c r="S10" s="30"/>
    </row>
    <row r="11" spans="1:29" ht="267.75" hidden="1">
      <c r="A11" s="21" t="s">
        <v>227</v>
      </c>
      <c r="B11" s="24">
        <v>1004</v>
      </c>
      <c r="C11" s="33"/>
      <c r="D11" s="34" t="s">
        <v>228</v>
      </c>
      <c r="E11" s="35" t="s">
        <v>229</v>
      </c>
      <c r="F11" s="33" t="s">
        <v>230</v>
      </c>
      <c r="G11" s="33" t="s">
        <v>231</v>
      </c>
      <c r="H11" s="33" t="s">
        <v>232</v>
      </c>
      <c r="I11" s="33"/>
      <c r="J11" s="33"/>
      <c r="K11" s="33"/>
      <c r="L11" s="27" t="s">
        <v>233</v>
      </c>
      <c r="M11" s="27" t="s">
        <v>234</v>
      </c>
      <c r="N11" s="28"/>
      <c r="O11" s="28"/>
      <c r="P11" s="29"/>
      <c r="Q11" s="30"/>
      <c r="R11" s="30"/>
      <c r="S11" s="30"/>
    </row>
    <row r="12" spans="1:29" ht="75.75" hidden="1" customHeight="1">
      <c r="A12" s="21" t="s">
        <v>235</v>
      </c>
      <c r="B12" s="31">
        <v>1005</v>
      </c>
      <c r="C12" s="33" t="s">
        <v>236</v>
      </c>
      <c r="D12" s="33" t="s">
        <v>237</v>
      </c>
      <c r="E12" s="33" t="s">
        <v>23</v>
      </c>
      <c r="F12" s="33"/>
      <c r="G12" s="33"/>
      <c r="H12" s="33"/>
      <c r="I12" s="33"/>
      <c r="J12" s="33"/>
      <c r="K12" s="33"/>
      <c r="L12" s="27" t="s">
        <v>238</v>
      </c>
      <c r="M12" s="27" t="s">
        <v>239</v>
      </c>
      <c r="N12" s="28"/>
      <c r="O12" s="28"/>
      <c r="P12" s="29"/>
      <c r="Q12" s="30"/>
      <c r="R12" s="30"/>
      <c r="S12" s="30"/>
    </row>
    <row r="13" spans="1:29" ht="299.25" hidden="1">
      <c r="A13" s="21" t="s">
        <v>240</v>
      </c>
      <c r="B13" s="24">
        <v>1006</v>
      </c>
      <c r="C13" s="25"/>
      <c r="D13" s="25"/>
      <c r="E13" s="25"/>
      <c r="F13" s="25"/>
      <c r="G13" s="33"/>
      <c r="H13" s="33"/>
      <c r="I13" s="33"/>
      <c r="J13" s="33"/>
      <c r="K13" s="33"/>
      <c r="L13" s="27"/>
      <c r="M13" s="27"/>
      <c r="N13" s="28"/>
      <c r="O13" s="28"/>
      <c r="P13" s="29"/>
      <c r="Q13" s="30"/>
      <c r="R13" s="30"/>
      <c r="S13" s="30"/>
    </row>
    <row r="14" spans="1:29" ht="157.5" hidden="1">
      <c r="A14" s="21" t="s">
        <v>241</v>
      </c>
      <c r="B14" s="31">
        <v>1007</v>
      </c>
      <c r="C14" s="25" t="s">
        <v>242</v>
      </c>
      <c r="D14" s="25" t="s">
        <v>243</v>
      </c>
      <c r="E14" s="25" t="s">
        <v>244</v>
      </c>
      <c r="F14" s="25"/>
      <c r="G14" s="25" t="s">
        <v>245</v>
      </c>
      <c r="H14" s="25" t="s">
        <v>246</v>
      </c>
      <c r="I14" s="25"/>
      <c r="J14" s="25"/>
      <c r="K14" s="25"/>
      <c r="L14" s="27" t="s">
        <v>247</v>
      </c>
      <c r="M14" s="27" t="s">
        <v>248</v>
      </c>
      <c r="N14" s="28"/>
      <c r="O14" s="28"/>
      <c r="P14" s="29"/>
      <c r="Q14" s="30"/>
      <c r="R14" s="30"/>
      <c r="S14" s="30"/>
    </row>
    <row r="15" spans="1:29" ht="126" hidden="1">
      <c r="A15" s="21" t="s">
        <v>249</v>
      </c>
      <c r="B15" s="24">
        <v>1008</v>
      </c>
      <c r="C15" s="25"/>
      <c r="D15" s="25" t="s">
        <v>250</v>
      </c>
      <c r="E15" s="25" t="s">
        <v>251</v>
      </c>
      <c r="F15" s="32"/>
      <c r="G15" s="32"/>
      <c r="H15" s="32"/>
      <c r="I15" s="32"/>
      <c r="J15" s="32"/>
      <c r="K15" s="32"/>
      <c r="L15" s="27" t="s">
        <v>252</v>
      </c>
      <c r="M15" s="27" t="s">
        <v>253</v>
      </c>
      <c r="N15" s="28"/>
      <c r="O15" s="28"/>
      <c r="P15" s="29"/>
      <c r="Q15" s="30"/>
      <c r="R15" s="30"/>
      <c r="S15" s="30"/>
    </row>
    <row r="16" spans="1:29" ht="90" hidden="1" customHeight="1">
      <c r="A16" s="21" t="s">
        <v>254</v>
      </c>
      <c r="B16" s="31">
        <v>1009</v>
      </c>
      <c r="C16" s="32"/>
      <c r="D16" s="32"/>
      <c r="E16" s="32"/>
      <c r="F16" s="32"/>
      <c r="G16" s="32"/>
      <c r="H16" s="32"/>
      <c r="I16" s="32"/>
      <c r="J16" s="32"/>
      <c r="K16" s="32"/>
      <c r="L16" s="27"/>
      <c r="M16" s="27"/>
      <c r="N16" s="28"/>
      <c r="O16" s="28"/>
      <c r="P16" s="29"/>
      <c r="Q16" s="30"/>
      <c r="R16" s="30"/>
      <c r="S16" s="30"/>
    </row>
    <row r="17" spans="1:19" ht="126" hidden="1">
      <c r="A17" s="21" t="s">
        <v>255</v>
      </c>
      <c r="B17" s="24">
        <v>1010</v>
      </c>
      <c r="C17" s="25"/>
      <c r="D17" s="25" t="s">
        <v>256</v>
      </c>
      <c r="E17" s="25" t="s">
        <v>257</v>
      </c>
      <c r="F17" s="33"/>
      <c r="G17" s="33" t="s">
        <v>258</v>
      </c>
      <c r="H17" s="33" t="s">
        <v>259</v>
      </c>
      <c r="I17" s="33"/>
      <c r="J17" s="33"/>
      <c r="K17" s="33"/>
      <c r="L17" s="27" t="s">
        <v>260</v>
      </c>
      <c r="M17" s="27" t="s">
        <v>261</v>
      </c>
      <c r="N17" s="28"/>
      <c r="O17" s="28"/>
      <c r="P17" s="29"/>
      <c r="Q17" s="30"/>
      <c r="R17" s="30"/>
      <c r="S17" s="30"/>
    </row>
    <row r="18" spans="1:19" ht="22.5" hidden="1" customHeight="1">
      <c r="A18" s="21" t="s">
        <v>262</v>
      </c>
      <c r="B18" s="31">
        <v>1011</v>
      </c>
      <c r="C18" s="32"/>
      <c r="D18" s="32"/>
      <c r="E18" s="32"/>
      <c r="F18" s="32"/>
      <c r="G18" s="32"/>
      <c r="H18" s="32"/>
      <c r="I18" s="32"/>
      <c r="J18" s="32"/>
      <c r="K18" s="32"/>
      <c r="L18" s="27"/>
      <c r="M18" s="27"/>
      <c r="N18" s="28"/>
      <c r="O18" s="28"/>
      <c r="P18" s="29"/>
      <c r="Q18" s="30"/>
      <c r="R18" s="30"/>
      <c r="S18" s="30"/>
    </row>
    <row r="19" spans="1:19" ht="45" hidden="1" customHeight="1">
      <c r="A19" s="21" t="s">
        <v>263</v>
      </c>
      <c r="B19" s="24">
        <v>1012</v>
      </c>
      <c r="C19" s="32"/>
      <c r="D19" s="32"/>
      <c r="E19" s="32"/>
      <c r="F19" s="32"/>
      <c r="G19" s="32"/>
      <c r="H19" s="32"/>
      <c r="I19" s="32"/>
      <c r="J19" s="32"/>
      <c r="K19" s="32"/>
      <c r="L19" s="27"/>
      <c r="M19" s="27"/>
      <c r="N19" s="28"/>
      <c r="O19" s="28"/>
      <c r="P19" s="29"/>
      <c r="Q19" s="30"/>
      <c r="R19" s="30"/>
      <c r="S19" s="30"/>
    </row>
    <row r="20" spans="1:19" ht="56.25" hidden="1" customHeight="1">
      <c r="A20" s="21" t="s">
        <v>264</v>
      </c>
      <c r="B20" s="31">
        <v>1013</v>
      </c>
      <c r="C20" s="32"/>
      <c r="D20" s="32"/>
      <c r="E20" s="32"/>
      <c r="F20" s="32"/>
      <c r="G20" s="32"/>
      <c r="H20" s="32"/>
      <c r="I20" s="32"/>
      <c r="J20" s="32"/>
      <c r="K20" s="32"/>
      <c r="L20" s="27"/>
      <c r="M20" s="27"/>
      <c r="N20" s="28"/>
      <c r="O20" s="28"/>
      <c r="P20" s="29"/>
      <c r="Q20" s="30"/>
      <c r="R20" s="30"/>
      <c r="S20" s="30"/>
    </row>
    <row r="21" spans="1:19" ht="252" hidden="1">
      <c r="A21" s="21" t="s">
        <v>265</v>
      </c>
      <c r="B21" s="24">
        <v>1014</v>
      </c>
      <c r="C21" s="25" t="s">
        <v>266</v>
      </c>
      <c r="D21" s="25" t="s">
        <v>267</v>
      </c>
      <c r="E21" s="25" t="s">
        <v>268</v>
      </c>
      <c r="F21" s="32"/>
      <c r="G21" s="32"/>
      <c r="H21" s="32"/>
      <c r="I21" s="32"/>
      <c r="J21" s="32"/>
      <c r="K21" s="32"/>
      <c r="L21" s="27" t="s">
        <v>269</v>
      </c>
      <c r="M21" s="27" t="s">
        <v>238</v>
      </c>
      <c r="N21" s="28"/>
      <c r="O21" s="28"/>
      <c r="P21" s="29"/>
      <c r="Q21" s="30"/>
      <c r="R21" s="30"/>
      <c r="S21" s="30"/>
    </row>
    <row r="22" spans="1:19" ht="409.5">
      <c r="A22" s="1121" t="s">
        <v>185</v>
      </c>
      <c r="B22" s="1124">
        <v>1015</v>
      </c>
      <c r="C22" s="1127" t="s">
        <v>270</v>
      </c>
      <c r="D22" s="25" t="s">
        <v>271</v>
      </c>
      <c r="E22" s="25" t="s">
        <v>272</v>
      </c>
      <c r="F22" s="1121" t="s">
        <v>273</v>
      </c>
      <c r="G22" s="21" t="s">
        <v>274</v>
      </c>
      <c r="H22" s="21" t="s">
        <v>275</v>
      </c>
      <c r="I22" s="36" t="s">
        <v>276</v>
      </c>
      <c r="J22" s="37" t="s">
        <v>277</v>
      </c>
      <c r="K22" s="37" t="s">
        <v>278</v>
      </c>
      <c r="L22" s="27" t="s">
        <v>279</v>
      </c>
      <c r="M22" s="27" t="s">
        <v>280</v>
      </c>
      <c r="N22" s="28"/>
      <c r="O22" s="28"/>
      <c r="P22" s="28">
        <v>9343.5</v>
      </c>
      <c r="Q22" s="28">
        <v>9901.7999999999993</v>
      </c>
      <c r="R22" s="28">
        <v>9901.7999999999993</v>
      </c>
      <c r="S22" s="28">
        <v>9901.7999999999993</v>
      </c>
    </row>
    <row r="23" spans="1:19" ht="384.75" customHeight="1">
      <c r="A23" s="1122"/>
      <c r="B23" s="1125"/>
      <c r="C23" s="1128"/>
      <c r="D23" s="25"/>
      <c r="E23" s="25"/>
      <c r="F23" s="1122"/>
      <c r="G23" s="21"/>
      <c r="H23" s="21"/>
      <c r="I23" s="38" t="s">
        <v>281</v>
      </c>
      <c r="J23" s="25" t="s">
        <v>282</v>
      </c>
      <c r="K23" s="25" t="s">
        <v>283</v>
      </c>
      <c r="L23" s="27" t="s">
        <v>279</v>
      </c>
      <c r="M23" s="27" t="s">
        <v>284</v>
      </c>
      <c r="N23" s="28"/>
      <c r="O23" s="28"/>
      <c r="P23" s="28">
        <v>20139.2</v>
      </c>
      <c r="Q23" s="28">
        <v>21320.6</v>
      </c>
      <c r="R23" s="28">
        <v>21320.6</v>
      </c>
      <c r="S23" s="28">
        <v>21320.6</v>
      </c>
    </row>
    <row r="24" spans="1:19" ht="351.75" customHeight="1">
      <c r="A24" s="1122"/>
      <c r="B24" s="1125"/>
      <c r="C24" s="1128"/>
      <c r="D24" s="25"/>
      <c r="E24" s="25"/>
      <c r="F24" s="1122"/>
      <c r="G24" s="21"/>
      <c r="H24" s="21"/>
      <c r="I24" s="39" t="s">
        <v>285</v>
      </c>
      <c r="J24" s="21" t="s">
        <v>286</v>
      </c>
      <c r="K24" s="40" t="s">
        <v>287</v>
      </c>
      <c r="L24" s="27" t="s">
        <v>288</v>
      </c>
      <c r="M24" s="27" t="s">
        <v>289</v>
      </c>
      <c r="N24" s="28"/>
      <c r="O24" s="28"/>
      <c r="P24" s="28">
        <v>1687.5</v>
      </c>
      <c r="Q24" s="28">
        <v>5117.1000000000004</v>
      </c>
      <c r="R24" s="28">
        <v>5117.1000000000004</v>
      </c>
      <c r="S24" s="28">
        <v>5117.1000000000004</v>
      </c>
    </row>
    <row r="25" spans="1:19" ht="157.5">
      <c r="A25" s="1122"/>
      <c r="B25" s="1125"/>
      <c r="C25" s="1128"/>
      <c r="D25" s="25"/>
      <c r="E25" s="25"/>
      <c r="F25" s="1122"/>
      <c r="G25" s="21"/>
      <c r="H25" s="21"/>
      <c r="I25" s="21" t="s">
        <v>290</v>
      </c>
      <c r="J25" s="21" t="s">
        <v>291</v>
      </c>
      <c r="K25" s="40" t="s">
        <v>292</v>
      </c>
      <c r="L25" s="27" t="s">
        <v>293</v>
      </c>
      <c r="M25" s="27" t="s">
        <v>294</v>
      </c>
      <c r="N25" s="28"/>
      <c r="O25" s="28"/>
      <c r="P25" s="28">
        <v>46184.2</v>
      </c>
      <c r="Q25" s="28">
        <v>49065.4</v>
      </c>
      <c r="R25" s="28">
        <v>49065.4</v>
      </c>
      <c r="S25" s="28">
        <v>49065.4</v>
      </c>
    </row>
    <row r="26" spans="1:19" ht="110.25">
      <c r="A26" s="1122"/>
      <c r="B26" s="1125"/>
      <c r="C26" s="1128"/>
      <c r="D26" s="25"/>
      <c r="E26" s="25"/>
      <c r="F26" s="1122"/>
      <c r="G26" s="21"/>
      <c r="H26" s="21"/>
      <c r="I26" s="41" t="s">
        <v>295</v>
      </c>
      <c r="J26" s="21" t="s">
        <v>291</v>
      </c>
      <c r="K26" s="42" t="s">
        <v>296</v>
      </c>
      <c r="L26" s="27" t="s">
        <v>288</v>
      </c>
      <c r="M26" s="27" t="s">
        <v>297</v>
      </c>
      <c r="N26" s="28"/>
      <c r="O26" s="28"/>
      <c r="P26" s="28">
        <v>2964.6</v>
      </c>
      <c r="Q26" s="28">
        <v>3249.4</v>
      </c>
      <c r="R26" s="28">
        <v>3249.4</v>
      </c>
      <c r="S26" s="28">
        <v>3249.4</v>
      </c>
    </row>
    <row r="27" spans="1:19" ht="157.5">
      <c r="A27" s="1122"/>
      <c r="B27" s="1125"/>
      <c r="C27" s="1128"/>
      <c r="D27" s="25"/>
      <c r="E27" s="25"/>
      <c r="F27" s="1122"/>
      <c r="G27" s="21"/>
      <c r="H27" s="21"/>
      <c r="I27" s="43" t="s">
        <v>298</v>
      </c>
      <c r="J27" s="21" t="s">
        <v>291</v>
      </c>
      <c r="K27" s="40" t="s">
        <v>299</v>
      </c>
      <c r="L27" s="27" t="s">
        <v>288</v>
      </c>
      <c r="M27" s="27" t="s">
        <v>300</v>
      </c>
      <c r="N27" s="28">
        <f>248.7+83267.1+890.9+8749.9+5160.9+29175.7+7807.6+10031+114016.4+4914.7+524.7+3487.8+39809.3+348.4+7807.6+27303.5+9340.9+79.9+623.3+19426.4+100+1349.5+539.7+346.6+450+463.7</f>
        <v>376264.2</v>
      </c>
      <c r="O27" s="28">
        <f>82607.5+8576.6+5151.5+28957.8+7807.6+9355.5+113975.8+4853+520.8+3306+39809.3+256.3+7807.6+27297.8+79.9+550.8+19417.3+100+1349.5+9328.9+450+329.5+465.9+890.7+248.7+463.7</f>
        <v>373958</v>
      </c>
      <c r="P27" s="28">
        <v>97735.6</v>
      </c>
      <c r="Q27" s="28">
        <v>98355.5</v>
      </c>
      <c r="R27" s="28">
        <v>98355.5</v>
      </c>
      <c r="S27" s="28">
        <v>98355.5</v>
      </c>
    </row>
    <row r="28" spans="1:19" ht="157.5">
      <c r="A28" s="1122"/>
      <c r="B28" s="1125"/>
      <c r="C28" s="1128"/>
      <c r="D28" s="25"/>
      <c r="E28" s="25"/>
      <c r="F28" s="1122"/>
      <c r="G28" s="21"/>
      <c r="H28" s="21"/>
      <c r="I28" s="21" t="s">
        <v>301</v>
      </c>
      <c r="J28" s="21" t="s">
        <v>286</v>
      </c>
      <c r="K28" s="40" t="s">
        <v>302</v>
      </c>
      <c r="L28" s="27" t="s">
        <v>288</v>
      </c>
      <c r="M28" s="27" t="s">
        <v>303</v>
      </c>
      <c r="N28" s="28"/>
      <c r="O28" s="28"/>
      <c r="P28" s="28">
        <v>11081.3</v>
      </c>
      <c r="Q28" s="28">
        <v>16340.4</v>
      </c>
      <c r="R28" s="28">
        <v>16340.4</v>
      </c>
      <c r="S28" s="28">
        <v>16340.4</v>
      </c>
    </row>
    <row r="29" spans="1:19" ht="110.25">
      <c r="A29" s="1122"/>
      <c r="B29" s="1125"/>
      <c r="C29" s="1128"/>
      <c r="D29" s="25"/>
      <c r="E29" s="25"/>
      <c r="F29" s="1122"/>
      <c r="G29" s="21"/>
      <c r="H29" s="21"/>
      <c r="I29" s="41" t="s">
        <v>295</v>
      </c>
      <c r="J29" s="21" t="s">
        <v>291</v>
      </c>
      <c r="K29" s="42" t="s">
        <v>296</v>
      </c>
      <c r="L29" s="27" t="s">
        <v>304</v>
      </c>
      <c r="M29" s="27" t="s">
        <v>305</v>
      </c>
      <c r="N29" s="28"/>
      <c r="O29" s="28"/>
      <c r="P29" s="28">
        <v>624.70000000000005</v>
      </c>
      <c r="Q29" s="28">
        <v>697.6</v>
      </c>
      <c r="R29" s="28">
        <v>697.6</v>
      </c>
      <c r="S29" s="28">
        <v>697.6</v>
      </c>
    </row>
    <row r="30" spans="1:19" ht="126">
      <c r="A30" s="1122"/>
      <c r="B30" s="1125"/>
      <c r="C30" s="1128"/>
      <c r="D30" s="25"/>
      <c r="E30" s="25"/>
      <c r="F30" s="1122"/>
      <c r="G30" s="21"/>
      <c r="H30" s="21"/>
      <c r="I30" s="41" t="s">
        <v>306</v>
      </c>
      <c r="J30" s="21" t="s">
        <v>291</v>
      </c>
      <c r="K30" s="42" t="s">
        <v>307</v>
      </c>
      <c r="L30" s="27" t="s">
        <v>304</v>
      </c>
      <c r="M30" s="27" t="s">
        <v>308</v>
      </c>
      <c r="N30" s="28"/>
      <c r="O30" s="28"/>
      <c r="P30" s="28">
        <v>11942.3</v>
      </c>
      <c r="Q30" s="28">
        <v>11729.5</v>
      </c>
      <c r="R30" s="28">
        <v>11729.5</v>
      </c>
      <c r="S30" s="28">
        <v>11729.5</v>
      </c>
    </row>
    <row r="31" spans="1:19" ht="157.5">
      <c r="A31" s="1122"/>
      <c r="B31" s="1125"/>
      <c r="C31" s="1128"/>
      <c r="D31" s="25"/>
      <c r="E31" s="25"/>
      <c r="F31" s="1122"/>
      <c r="G31" s="21"/>
      <c r="H31" s="21"/>
      <c r="I31" s="43" t="s">
        <v>298</v>
      </c>
      <c r="J31" s="21" t="s">
        <v>291</v>
      </c>
      <c r="K31" s="40" t="s">
        <v>299</v>
      </c>
      <c r="L31" s="27" t="s">
        <v>304</v>
      </c>
      <c r="M31" s="27" t="s">
        <v>309</v>
      </c>
      <c r="N31" s="28"/>
      <c r="O31" s="28"/>
      <c r="P31" s="28">
        <v>118035.9</v>
      </c>
      <c r="Q31" s="28">
        <v>128249.8</v>
      </c>
      <c r="R31" s="28">
        <v>128249.8</v>
      </c>
      <c r="S31" s="28">
        <v>128249.8</v>
      </c>
    </row>
    <row r="32" spans="1:19" ht="126">
      <c r="A32" s="1122"/>
      <c r="B32" s="1125"/>
      <c r="C32" s="1128"/>
      <c r="D32" s="25"/>
      <c r="E32" s="25"/>
      <c r="F32" s="1122"/>
      <c r="G32" s="21"/>
      <c r="H32" s="21"/>
      <c r="I32" s="39" t="s">
        <v>310</v>
      </c>
      <c r="J32" s="21" t="s">
        <v>291</v>
      </c>
      <c r="K32" s="40" t="s">
        <v>307</v>
      </c>
      <c r="L32" s="27" t="s">
        <v>304</v>
      </c>
      <c r="M32" s="27" t="s">
        <v>311</v>
      </c>
      <c r="N32" s="28"/>
      <c r="O32" s="28"/>
      <c r="P32" s="28">
        <v>5205.5</v>
      </c>
      <c r="Q32" s="28">
        <v>5511.8</v>
      </c>
      <c r="R32" s="28">
        <v>5511.8</v>
      </c>
      <c r="S32" s="28">
        <v>5511.8</v>
      </c>
    </row>
    <row r="33" spans="1:19" ht="126">
      <c r="A33" s="1122"/>
      <c r="B33" s="1125"/>
      <c r="C33" s="1128"/>
      <c r="D33" s="25"/>
      <c r="E33" s="25"/>
      <c r="F33" s="1122"/>
      <c r="G33" s="21"/>
      <c r="H33" s="21"/>
      <c r="I33" s="39" t="s">
        <v>310</v>
      </c>
      <c r="J33" s="21" t="s">
        <v>291</v>
      </c>
      <c r="K33" s="40" t="s">
        <v>307</v>
      </c>
      <c r="L33" s="27" t="s">
        <v>304</v>
      </c>
      <c r="M33" s="27" t="s">
        <v>312</v>
      </c>
      <c r="N33" s="28"/>
      <c r="O33" s="28"/>
      <c r="P33" s="28">
        <v>684.2</v>
      </c>
      <c r="Q33" s="28">
        <v>593</v>
      </c>
      <c r="R33" s="28">
        <v>593</v>
      </c>
      <c r="S33" s="28">
        <v>593</v>
      </c>
    </row>
    <row r="34" spans="1:19" ht="110.25">
      <c r="A34" s="1122"/>
      <c r="B34" s="1125"/>
      <c r="C34" s="1128"/>
      <c r="D34" s="25"/>
      <c r="E34" s="25"/>
      <c r="F34" s="1122"/>
      <c r="G34" s="21"/>
      <c r="H34" s="21"/>
      <c r="I34" s="44" t="s">
        <v>313</v>
      </c>
      <c r="J34" s="21" t="s">
        <v>291</v>
      </c>
      <c r="K34" s="45" t="s">
        <v>314</v>
      </c>
      <c r="L34" s="27" t="s">
        <v>304</v>
      </c>
      <c r="M34" s="27" t="s">
        <v>315</v>
      </c>
      <c r="N34" s="28"/>
      <c r="O34" s="28"/>
      <c r="P34" s="28">
        <v>4192.2</v>
      </c>
      <c r="Q34" s="28">
        <v>4774.7</v>
      </c>
      <c r="R34" s="28">
        <v>4774.7</v>
      </c>
      <c r="S34" s="28">
        <v>4774.7</v>
      </c>
    </row>
    <row r="35" spans="1:19" ht="110.25">
      <c r="A35" s="1122"/>
      <c r="B35" s="1125"/>
      <c r="C35" s="1128"/>
      <c r="D35" s="25"/>
      <c r="E35" s="25"/>
      <c r="F35" s="1122"/>
      <c r="G35" s="21"/>
      <c r="H35" s="21"/>
      <c r="I35" s="44" t="s">
        <v>316</v>
      </c>
      <c r="J35" s="21" t="s">
        <v>291</v>
      </c>
      <c r="K35" s="45" t="s">
        <v>317</v>
      </c>
      <c r="L35" s="27" t="s">
        <v>304</v>
      </c>
      <c r="M35" s="27" t="s">
        <v>318</v>
      </c>
      <c r="N35" s="28"/>
      <c r="O35" s="28"/>
      <c r="P35" s="28">
        <v>348.4</v>
      </c>
      <c r="Q35" s="28">
        <v>373.8</v>
      </c>
      <c r="R35" s="28">
        <v>373.8</v>
      </c>
      <c r="S35" s="28">
        <v>373.8</v>
      </c>
    </row>
    <row r="36" spans="1:19" ht="126">
      <c r="A36" s="1122"/>
      <c r="B36" s="1125"/>
      <c r="C36" s="1128"/>
      <c r="D36" s="25"/>
      <c r="E36" s="25"/>
      <c r="F36" s="1122"/>
      <c r="G36" s="21"/>
      <c r="H36" s="21"/>
      <c r="I36" s="44" t="s">
        <v>319</v>
      </c>
      <c r="J36" s="21" t="s">
        <v>320</v>
      </c>
      <c r="K36" s="46" t="s">
        <v>321</v>
      </c>
      <c r="L36" s="27" t="s">
        <v>322</v>
      </c>
      <c r="M36" s="27" t="s">
        <v>323</v>
      </c>
      <c r="N36" s="28"/>
      <c r="O36" s="28"/>
      <c r="P36" s="28">
        <v>384.9</v>
      </c>
      <c r="Q36" s="28">
        <v>384.9</v>
      </c>
      <c r="R36" s="28"/>
      <c r="S36" s="28"/>
    </row>
    <row r="37" spans="1:19" ht="45">
      <c r="A37" s="1122"/>
      <c r="B37" s="1125"/>
      <c r="C37" s="1128"/>
      <c r="D37" s="25"/>
      <c r="E37" s="25"/>
      <c r="F37" s="1122"/>
      <c r="G37" s="21"/>
      <c r="H37" s="21"/>
      <c r="I37" s="44"/>
      <c r="J37" s="21"/>
      <c r="K37" s="46"/>
      <c r="L37" s="27" t="s">
        <v>288</v>
      </c>
      <c r="M37" s="27" t="s">
        <v>324</v>
      </c>
      <c r="N37" s="28"/>
      <c r="O37" s="28"/>
      <c r="P37" s="28">
        <v>3911.2</v>
      </c>
      <c r="Q37" s="28">
        <v>50</v>
      </c>
      <c r="R37" s="28"/>
      <c r="S37" s="28"/>
    </row>
    <row r="38" spans="1:19" ht="45">
      <c r="A38" s="1122"/>
      <c r="B38" s="1125"/>
      <c r="C38" s="1128"/>
      <c r="D38" s="25"/>
      <c r="E38" s="25"/>
      <c r="F38" s="1122"/>
      <c r="G38" s="21"/>
      <c r="H38" s="21"/>
      <c r="I38" s="44"/>
      <c r="J38" s="21"/>
      <c r="K38" s="46"/>
      <c r="L38" s="27" t="s">
        <v>304</v>
      </c>
      <c r="M38" s="27" t="s">
        <v>324</v>
      </c>
      <c r="N38" s="28"/>
      <c r="O38" s="28"/>
      <c r="P38" s="28">
        <v>16889.5</v>
      </c>
      <c r="Q38" s="28">
        <v>3250</v>
      </c>
      <c r="R38" s="28"/>
      <c r="S38" s="28"/>
    </row>
    <row r="39" spans="1:19" ht="252">
      <c r="A39" s="1123"/>
      <c r="B39" s="1126"/>
      <c r="C39" s="1129"/>
      <c r="D39" s="25"/>
      <c r="E39" s="25"/>
      <c r="F39" s="1123"/>
      <c r="G39" s="21"/>
      <c r="H39" s="21"/>
      <c r="I39" s="44" t="s">
        <v>325</v>
      </c>
      <c r="J39" s="21" t="s">
        <v>291</v>
      </c>
      <c r="K39" s="40" t="s">
        <v>326</v>
      </c>
      <c r="L39" s="27" t="s">
        <v>322</v>
      </c>
      <c r="M39" s="27" t="s">
        <v>327</v>
      </c>
      <c r="N39" s="28"/>
      <c r="O39" s="28"/>
      <c r="P39" s="28">
        <v>539.70000000000005</v>
      </c>
      <c r="Q39" s="28">
        <v>539.70000000000005</v>
      </c>
      <c r="R39" s="28"/>
      <c r="S39" s="28"/>
    </row>
    <row r="40" spans="1:19" ht="135" hidden="1" customHeight="1">
      <c r="A40" s="21" t="s">
        <v>328</v>
      </c>
      <c r="B40" s="24">
        <v>1016</v>
      </c>
      <c r="C40" s="25" t="s">
        <v>242</v>
      </c>
      <c r="D40" s="25" t="s">
        <v>329</v>
      </c>
      <c r="E40" s="25" t="s">
        <v>330</v>
      </c>
      <c r="F40" s="32"/>
      <c r="G40" s="32"/>
      <c r="H40" s="32"/>
      <c r="I40" s="32"/>
      <c r="J40" s="32"/>
      <c r="K40" s="32"/>
      <c r="L40" s="27" t="s">
        <v>253</v>
      </c>
      <c r="M40" s="27" t="s">
        <v>239</v>
      </c>
      <c r="N40" s="28"/>
      <c r="O40" s="28"/>
      <c r="P40" s="29"/>
      <c r="Q40" s="30"/>
      <c r="R40" s="30"/>
      <c r="S40" s="30"/>
    </row>
    <row r="41" spans="1:19" ht="56.25" hidden="1" customHeight="1">
      <c r="A41" s="21" t="s">
        <v>331</v>
      </c>
      <c r="B41" s="31">
        <v>1017</v>
      </c>
      <c r="C41" s="32"/>
      <c r="D41" s="32"/>
      <c r="E41" s="32"/>
      <c r="F41" s="32"/>
      <c r="G41" s="32"/>
      <c r="H41" s="32"/>
      <c r="I41" s="32"/>
      <c r="J41" s="32"/>
      <c r="K41" s="32"/>
      <c r="L41" s="27"/>
      <c r="M41" s="27"/>
      <c r="N41" s="28"/>
      <c r="O41" s="28"/>
      <c r="P41" s="29"/>
      <c r="Q41" s="30"/>
      <c r="R41" s="30"/>
      <c r="S41" s="30"/>
    </row>
    <row r="42" spans="1:19" ht="157.5" hidden="1" customHeight="1">
      <c r="A42" s="21" t="s">
        <v>332</v>
      </c>
      <c r="B42" s="24">
        <v>1018</v>
      </c>
      <c r="C42" s="25" t="s">
        <v>333</v>
      </c>
      <c r="D42" s="25" t="s">
        <v>334</v>
      </c>
      <c r="E42" s="25" t="s">
        <v>335</v>
      </c>
      <c r="F42" s="32"/>
      <c r="G42" s="32"/>
      <c r="H42" s="32"/>
      <c r="I42" s="32"/>
      <c r="J42" s="32"/>
      <c r="K42" s="32"/>
      <c r="L42" s="27" t="s">
        <v>247</v>
      </c>
      <c r="M42" s="27" t="s">
        <v>336</v>
      </c>
      <c r="N42" s="28"/>
      <c r="O42" s="28"/>
      <c r="P42" s="29"/>
      <c r="Q42" s="30"/>
      <c r="R42" s="30"/>
      <c r="S42" s="30"/>
    </row>
    <row r="43" spans="1:19" ht="90" hidden="1" customHeight="1">
      <c r="A43" s="21" t="s">
        <v>337</v>
      </c>
      <c r="B43" s="31">
        <v>1019</v>
      </c>
      <c r="C43" s="32"/>
      <c r="D43" s="32"/>
      <c r="E43" s="32"/>
      <c r="F43" s="32"/>
      <c r="G43" s="32"/>
      <c r="H43" s="32"/>
      <c r="I43" s="32"/>
      <c r="J43" s="32"/>
      <c r="K43" s="32"/>
      <c r="L43" s="27"/>
      <c r="M43" s="27"/>
      <c r="N43" s="28"/>
      <c r="O43" s="28"/>
      <c r="P43" s="29"/>
      <c r="Q43" s="30"/>
      <c r="R43" s="30"/>
      <c r="S43" s="30"/>
    </row>
    <row r="44" spans="1:19" ht="126" hidden="1">
      <c r="A44" s="21" t="s">
        <v>338</v>
      </c>
      <c r="B44" s="24">
        <v>1020</v>
      </c>
      <c r="C44" s="33"/>
      <c r="D44" s="33" t="s">
        <v>339</v>
      </c>
      <c r="E44" s="33" t="s">
        <v>340</v>
      </c>
      <c r="F44" s="47"/>
      <c r="G44" s="48" t="s">
        <v>341</v>
      </c>
      <c r="H44" s="48" t="s">
        <v>342</v>
      </c>
      <c r="I44" s="48"/>
      <c r="J44" s="48"/>
      <c r="K44" s="48"/>
      <c r="L44" s="27" t="s">
        <v>248</v>
      </c>
      <c r="M44" s="27" t="s">
        <v>247</v>
      </c>
      <c r="N44" s="28"/>
      <c r="O44" s="28"/>
      <c r="P44" s="29"/>
      <c r="Q44" s="30"/>
      <c r="R44" s="30"/>
      <c r="S44" s="30"/>
    </row>
    <row r="45" spans="1:19" ht="126" hidden="1">
      <c r="A45" s="21" t="s">
        <v>343</v>
      </c>
      <c r="B45" s="31">
        <v>1021</v>
      </c>
      <c r="C45" s="33"/>
      <c r="D45" s="33" t="s">
        <v>344</v>
      </c>
      <c r="E45" s="33" t="s">
        <v>345</v>
      </c>
      <c r="F45" s="32"/>
      <c r="G45" s="32"/>
      <c r="H45" s="32"/>
      <c r="I45" s="32"/>
      <c r="J45" s="32"/>
      <c r="K45" s="32"/>
      <c r="L45" s="27" t="s">
        <v>238</v>
      </c>
      <c r="M45" s="27" t="s">
        <v>252</v>
      </c>
      <c r="N45" s="28"/>
      <c r="O45" s="28"/>
      <c r="P45" s="29"/>
      <c r="Q45" s="30"/>
      <c r="R45" s="30"/>
      <c r="S45" s="30"/>
    </row>
    <row r="46" spans="1:19" ht="33.75" hidden="1" customHeight="1">
      <c r="A46" s="21" t="s">
        <v>346</v>
      </c>
      <c r="B46" s="24">
        <v>1022</v>
      </c>
      <c r="C46" s="32"/>
      <c r="D46" s="32"/>
      <c r="E46" s="32"/>
      <c r="F46" s="32"/>
      <c r="G46" s="32"/>
      <c r="H46" s="32"/>
      <c r="I46" s="32"/>
      <c r="J46" s="32"/>
      <c r="K46" s="32"/>
      <c r="L46" s="27"/>
      <c r="M46" s="27"/>
      <c r="N46" s="28"/>
      <c r="O46" s="28"/>
      <c r="P46" s="29"/>
      <c r="Q46" s="30"/>
      <c r="R46" s="30"/>
      <c r="S46" s="30"/>
    </row>
    <row r="47" spans="1:19" ht="33.75" hidden="1" customHeight="1">
      <c r="A47" s="21" t="s">
        <v>347</v>
      </c>
      <c r="B47" s="31">
        <v>1023</v>
      </c>
      <c r="C47" s="32"/>
      <c r="D47" s="32"/>
      <c r="E47" s="32"/>
      <c r="F47" s="32"/>
      <c r="G47" s="32"/>
      <c r="H47" s="32"/>
      <c r="I47" s="32"/>
      <c r="J47" s="32"/>
      <c r="K47" s="32"/>
      <c r="L47" s="27"/>
      <c r="M47" s="27"/>
      <c r="N47" s="28"/>
      <c r="O47" s="28"/>
      <c r="P47" s="29"/>
      <c r="Q47" s="30"/>
      <c r="R47" s="30"/>
      <c r="S47" s="30"/>
    </row>
    <row r="48" spans="1:19" ht="75" hidden="1" customHeight="1">
      <c r="A48" s="21" t="s">
        <v>137</v>
      </c>
      <c r="B48" s="24">
        <v>1024</v>
      </c>
      <c r="C48" s="33"/>
      <c r="D48" s="33" t="s">
        <v>348</v>
      </c>
      <c r="E48" s="33" t="s">
        <v>349</v>
      </c>
      <c r="F48" s="21"/>
      <c r="G48" s="21" t="s">
        <v>350</v>
      </c>
      <c r="H48" s="21"/>
      <c r="I48" s="21"/>
      <c r="J48" s="21"/>
      <c r="K48" s="21"/>
      <c r="L48" s="27" t="s">
        <v>351</v>
      </c>
      <c r="M48" s="27" t="s">
        <v>352</v>
      </c>
      <c r="N48" s="28"/>
      <c r="O48" s="28"/>
      <c r="P48" s="29"/>
      <c r="Q48" s="30"/>
      <c r="R48" s="30"/>
      <c r="S48" s="30"/>
    </row>
    <row r="49" spans="1:19" ht="33.75" hidden="1" customHeight="1">
      <c r="A49" s="21" t="s">
        <v>353</v>
      </c>
      <c r="B49" s="31">
        <v>1025</v>
      </c>
      <c r="C49" s="32"/>
      <c r="D49" s="32"/>
      <c r="E49" s="32"/>
      <c r="F49" s="32"/>
      <c r="G49" s="32"/>
      <c r="H49" s="32"/>
      <c r="I49" s="32"/>
      <c r="J49" s="32"/>
      <c r="K49" s="32"/>
      <c r="L49" s="27"/>
      <c r="M49" s="27"/>
      <c r="N49" s="28"/>
      <c r="O49" s="28"/>
      <c r="P49" s="29"/>
      <c r="Q49" s="30"/>
      <c r="R49" s="30"/>
      <c r="S49" s="30"/>
    </row>
    <row r="50" spans="1:19" ht="0.75" customHeight="1">
      <c r="A50" s="21" t="s">
        <v>354</v>
      </c>
      <c r="B50" s="24">
        <v>1026</v>
      </c>
      <c r="C50" s="32"/>
      <c r="D50" s="32"/>
      <c r="E50" s="32"/>
      <c r="F50" s="32"/>
      <c r="G50" s="32"/>
      <c r="H50" s="32"/>
      <c r="I50" s="32"/>
      <c r="J50" s="32"/>
      <c r="K50" s="32"/>
      <c r="L50" s="27"/>
      <c r="M50" s="27"/>
      <c r="N50" s="28"/>
      <c r="O50" s="28"/>
      <c r="P50" s="29"/>
      <c r="Q50" s="30"/>
      <c r="R50" s="30"/>
      <c r="S50" s="30"/>
    </row>
    <row r="51" spans="1:19" ht="294.75" customHeight="1">
      <c r="A51" s="1121" t="s">
        <v>355</v>
      </c>
      <c r="B51" s="1124">
        <v>1027</v>
      </c>
      <c r="C51" s="1130" t="s">
        <v>356</v>
      </c>
      <c r="D51" s="1130" t="s">
        <v>357</v>
      </c>
      <c r="E51" s="1130" t="s">
        <v>358</v>
      </c>
      <c r="F51" s="1114" t="s">
        <v>359</v>
      </c>
      <c r="G51" s="1139" t="s">
        <v>360</v>
      </c>
      <c r="H51" s="1139" t="s">
        <v>361</v>
      </c>
      <c r="I51" s="1139"/>
      <c r="J51" s="1139"/>
      <c r="K51" s="1139"/>
      <c r="L51" s="27" t="s">
        <v>288</v>
      </c>
      <c r="M51" s="27" t="s">
        <v>362</v>
      </c>
      <c r="N51" s="28"/>
      <c r="O51" s="28"/>
      <c r="P51" s="49">
        <f>2187.7+1692.3+70+40</f>
        <v>3990</v>
      </c>
      <c r="Q51" s="28">
        <v>743</v>
      </c>
      <c r="R51" s="28">
        <v>743</v>
      </c>
      <c r="S51" s="28">
        <v>743</v>
      </c>
    </row>
    <row r="52" spans="1:19" ht="67.5" customHeight="1">
      <c r="A52" s="1122"/>
      <c r="B52" s="1125"/>
      <c r="C52" s="1131"/>
      <c r="D52" s="1131"/>
      <c r="E52" s="1131"/>
      <c r="F52" s="1115"/>
      <c r="G52" s="1140"/>
      <c r="H52" s="1140"/>
      <c r="I52" s="1140"/>
      <c r="J52" s="1140"/>
      <c r="K52" s="1140"/>
      <c r="L52" s="27" t="s">
        <v>304</v>
      </c>
      <c r="M52" s="27" t="s">
        <v>362</v>
      </c>
      <c r="N52" s="28"/>
      <c r="O52" s="28"/>
      <c r="P52" s="49">
        <f>2187.7+1692.3+70+40</f>
        <v>3990</v>
      </c>
      <c r="Q52" s="28">
        <v>743</v>
      </c>
      <c r="R52" s="28">
        <v>743</v>
      </c>
      <c r="S52" s="28">
        <v>743</v>
      </c>
    </row>
    <row r="53" spans="1:19" ht="45" customHeight="1">
      <c r="A53" s="1122"/>
      <c r="B53" s="1125"/>
      <c r="C53" s="1131"/>
      <c r="D53" s="1131"/>
      <c r="E53" s="1131"/>
      <c r="F53" s="1115"/>
      <c r="G53" s="1140"/>
      <c r="H53" s="1140"/>
      <c r="I53" s="1140"/>
      <c r="J53" s="1140"/>
      <c r="K53" s="1140"/>
      <c r="L53" s="27" t="s">
        <v>293</v>
      </c>
      <c r="M53" s="27" t="s">
        <v>363</v>
      </c>
      <c r="N53" s="28"/>
      <c r="O53" s="28"/>
      <c r="P53" s="29"/>
      <c r="Q53" s="50">
        <v>70</v>
      </c>
      <c r="R53" s="50">
        <v>70</v>
      </c>
      <c r="S53" s="50">
        <v>70</v>
      </c>
    </row>
    <row r="54" spans="1:19" ht="108.75" customHeight="1">
      <c r="A54" s="1123"/>
      <c r="B54" s="1126"/>
      <c r="C54" s="1132"/>
      <c r="D54" s="1132"/>
      <c r="E54" s="1132"/>
      <c r="F54" s="1116"/>
      <c r="G54" s="1141"/>
      <c r="H54" s="1141"/>
      <c r="I54" s="1141"/>
      <c r="J54" s="1141"/>
      <c r="K54" s="1141"/>
      <c r="L54" s="27" t="s">
        <v>293</v>
      </c>
      <c r="M54" s="27" t="s">
        <v>364</v>
      </c>
      <c r="N54" s="28"/>
      <c r="O54" s="28"/>
      <c r="P54" s="29"/>
      <c r="Q54" s="50">
        <v>40</v>
      </c>
      <c r="R54" s="50">
        <v>40</v>
      </c>
      <c r="S54" s="50">
        <v>40</v>
      </c>
    </row>
    <row r="55" spans="1:19" ht="15.75" hidden="1">
      <c r="A55" s="21"/>
      <c r="B55" s="31"/>
      <c r="C55" s="33"/>
      <c r="D55" s="33"/>
      <c r="E55" s="33"/>
      <c r="F55" s="51"/>
      <c r="G55" s="51"/>
      <c r="H55" s="51"/>
      <c r="I55" s="51"/>
      <c r="J55" s="51"/>
      <c r="K55" s="51"/>
      <c r="L55" s="27"/>
      <c r="M55" s="27"/>
      <c r="N55" s="28"/>
      <c r="O55" s="28"/>
      <c r="P55" s="29"/>
      <c r="Q55" s="30"/>
      <c r="R55" s="30"/>
      <c r="S55" s="30"/>
    </row>
    <row r="56" spans="1:19" ht="299.25" hidden="1">
      <c r="A56" s="21" t="s">
        <v>95</v>
      </c>
      <c r="B56" s="24">
        <v>1032</v>
      </c>
      <c r="C56" s="25" t="s">
        <v>83</v>
      </c>
      <c r="D56" s="25" t="s">
        <v>82</v>
      </c>
      <c r="E56" s="25" t="s">
        <v>81</v>
      </c>
      <c r="F56" s="21" t="s">
        <v>365</v>
      </c>
      <c r="G56" s="21" t="s">
        <v>366</v>
      </c>
      <c r="H56" s="21" t="s">
        <v>367</v>
      </c>
      <c r="I56" s="21"/>
      <c r="J56" s="21"/>
      <c r="K56" s="21"/>
      <c r="L56" s="27" t="s">
        <v>368</v>
      </c>
      <c r="M56" s="27" t="s">
        <v>369</v>
      </c>
      <c r="N56" s="28">
        <f>2504+2547</f>
        <v>5051</v>
      </c>
      <c r="O56" s="28">
        <f>2504+2190.7</f>
        <v>4694.7</v>
      </c>
      <c r="P56" s="28">
        <v>0</v>
      </c>
      <c r="Q56" s="30"/>
      <c r="R56" s="30"/>
      <c r="S56" s="30"/>
    </row>
    <row r="57" spans="1:19" ht="166.5" customHeight="1">
      <c r="A57" s="21" t="s">
        <v>370</v>
      </c>
      <c r="B57" s="31">
        <v>1033</v>
      </c>
      <c r="C57" s="33" t="s">
        <v>371</v>
      </c>
      <c r="D57" s="33" t="s">
        <v>372</v>
      </c>
      <c r="E57" s="33" t="s">
        <v>23</v>
      </c>
      <c r="F57" s="52" t="s">
        <v>373</v>
      </c>
      <c r="G57" s="21" t="s">
        <v>374</v>
      </c>
      <c r="H57" s="46" t="s">
        <v>375</v>
      </c>
      <c r="I57" s="39" t="s">
        <v>376</v>
      </c>
      <c r="J57" s="21" t="s">
        <v>286</v>
      </c>
      <c r="K57" s="53" t="s">
        <v>377</v>
      </c>
      <c r="L57" s="27" t="s">
        <v>378</v>
      </c>
      <c r="M57" s="27" t="s">
        <v>379</v>
      </c>
      <c r="N57" s="28">
        <f>6232.3+700+110+6099.6</f>
        <v>13141.900000000001</v>
      </c>
      <c r="O57" s="28">
        <f>5880.1+700+6086.9+110</f>
        <v>12777</v>
      </c>
      <c r="P57" s="28">
        <v>7228</v>
      </c>
      <c r="Q57" s="28">
        <v>8693.2999999999993</v>
      </c>
      <c r="R57" s="28">
        <v>8691.2000000000007</v>
      </c>
      <c r="S57" s="28">
        <v>8691.2000000000007</v>
      </c>
    </row>
    <row r="58" spans="1:19" ht="141.75">
      <c r="A58" s="21"/>
      <c r="B58" s="31"/>
      <c r="C58" s="33"/>
      <c r="D58" s="33"/>
      <c r="E58" s="33"/>
      <c r="F58" s="52"/>
      <c r="G58" s="21"/>
      <c r="H58" s="46"/>
      <c r="I58" s="44" t="s">
        <v>380</v>
      </c>
      <c r="J58" s="21" t="s">
        <v>291</v>
      </c>
      <c r="K58" s="42" t="s">
        <v>299</v>
      </c>
      <c r="L58" s="27" t="s">
        <v>279</v>
      </c>
      <c r="M58" s="27" t="s">
        <v>381</v>
      </c>
      <c r="N58" s="28"/>
      <c r="O58" s="28"/>
      <c r="P58" s="28">
        <v>575</v>
      </c>
      <c r="Q58" s="28">
        <v>575</v>
      </c>
      <c r="R58" s="28">
        <v>575</v>
      </c>
      <c r="S58" s="28">
        <v>575</v>
      </c>
    </row>
    <row r="59" spans="1:19" ht="94.5">
      <c r="A59" s="21"/>
      <c r="B59" s="31"/>
      <c r="C59" s="33"/>
      <c r="D59" s="33"/>
      <c r="E59" s="33"/>
      <c r="F59" s="52"/>
      <c r="G59" s="21"/>
      <c r="H59" s="46"/>
      <c r="I59" s="44" t="s">
        <v>382</v>
      </c>
      <c r="J59" s="21" t="s">
        <v>291</v>
      </c>
      <c r="K59" s="42" t="s">
        <v>299</v>
      </c>
      <c r="L59" s="27" t="s">
        <v>293</v>
      </c>
      <c r="M59" s="27" t="s">
        <v>383</v>
      </c>
      <c r="N59" s="28"/>
      <c r="O59" s="28"/>
      <c r="P59" s="28">
        <v>9207.2000000000007</v>
      </c>
      <c r="Q59" s="28">
        <v>9879.2999999999993</v>
      </c>
      <c r="R59" s="28">
        <v>9879.2999999999993</v>
      </c>
      <c r="S59" s="28">
        <v>9879.2999999999993</v>
      </c>
    </row>
    <row r="60" spans="1:19" ht="78.75" hidden="1" customHeight="1">
      <c r="A60" s="21" t="s">
        <v>384</v>
      </c>
      <c r="B60" s="24">
        <v>1034</v>
      </c>
      <c r="C60" s="32"/>
      <c r="D60" s="32"/>
      <c r="E60" s="32"/>
      <c r="F60" s="32"/>
      <c r="G60" s="32"/>
      <c r="H60" s="32"/>
      <c r="I60" s="32"/>
      <c r="J60" s="32"/>
      <c r="K60" s="32"/>
      <c r="L60" s="27"/>
      <c r="M60" s="27"/>
      <c r="N60" s="28"/>
      <c r="O60" s="28"/>
      <c r="P60" s="29"/>
      <c r="Q60" s="30"/>
      <c r="R60" s="30"/>
      <c r="S60" s="30"/>
    </row>
    <row r="61" spans="1:19" ht="12.75" hidden="1" customHeight="1">
      <c r="A61" s="21" t="s">
        <v>385</v>
      </c>
      <c r="B61" s="31">
        <v>1035</v>
      </c>
      <c r="C61" s="32"/>
      <c r="D61" s="32"/>
      <c r="E61" s="32"/>
      <c r="F61" s="32"/>
      <c r="G61" s="32"/>
      <c r="H61" s="32"/>
      <c r="I61" s="32"/>
      <c r="J61" s="32"/>
      <c r="K61" s="32"/>
      <c r="L61" s="27"/>
      <c r="M61" s="27"/>
      <c r="N61" s="28"/>
      <c r="O61" s="28"/>
      <c r="P61" s="29"/>
      <c r="Q61" s="30"/>
      <c r="R61" s="30"/>
      <c r="S61" s="30"/>
    </row>
    <row r="62" spans="1:19" ht="56.25" hidden="1" customHeight="1">
      <c r="A62" s="21" t="s">
        <v>386</v>
      </c>
      <c r="B62" s="24">
        <v>1036</v>
      </c>
      <c r="C62" s="32"/>
      <c r="D62" s="32"/>
      <c r="E62" s="32"/>
      <c r="F62" s="32"/>
      <c r="G62" s="32"/>
      <c r="H62" s="32"/>
      <c r="I62" s="32"/>
      <c r="J62" s="32"/>
      <c r="K62" s="32"/>
      <c r="L62" s="27"/>
      <c r="M62" s="27"/>
      <c r="N62" s="28"/>
      <c r="O62" s="28"/>
      <c r="P62" s="29"/>
      <c r="Q62" s="30"/>
      <c r="R62" s="30"/>
      <c r="S62" s="30"/>
    </row>
    <row r="63" spans="1:19" ht="22.5" hidden="1" customHeight="1">
      <c r="A63" s="21" t="s">
        <v>387</v>
      </c>
      <c r="B63" s="31">
        <v>1037</v>
      </c>
      <c r="C63" s="32"/>
      <c r="D63" s="32"/>
      <c r="E63" s="32"/>
      <c r="F63" s="32"/>
      <c r="G63" s="32"/>
      <c r="H63" s="32"/>
      <c r="I63" s="32"/>
      <c r="J63" s="32"/>
      <c r="K63" s="32"/>
      <c r="L63" s="27"/>
      <c r="M63" s="27"/>
      <c r="N63" s="28"/>
      <c r="O63" s="28"/>
      <c r="P63" s="29"/>
      <c r="Q63" s="30"/>
      <c r="R63" s="30"/>
      <c r="S63" s="30"/>
    </row>
    <row r="64" spans="1:19" ht="101.25" hidden="1" customHeight="1">
      <c r="A64" s="21" t="s">
        <v>388</v>
      </c>
      <c r="B64" s="24">
        <v>1038</v>
      </c>
      <c r="C64" s="32"/>
      <c r="D64" s="32"/>
      <c r="E64" s="32"/>
      <c r="F64" s="32"/>
      <c r="G64" s="32"/>
      <c r="H64" s="32"/>
      <c r="I64" s="32"/>
      <c r="J64" s="32"/>
      <c r="K64" s="32"/>
      <c r="L64" s="27"/>
      <c r="M64" s="27"/>
      <c r="N64" s="28"/>
      <c r="O64" s="28"/>
      <c r="P64" s="29"/>
      <c r="Q64" s="30"/>
      <c r="R64" s="30"/>
      <c r="S64" s="30"/>
    </row>
    <row r="65" spans="1:19" ht="22.5" hidden="1" customHeight="1">
      <c r="A65" s="21" t="s">
        <v>389</v>
      </c>
      <c r="B65" s="31">
        <v>1039</v>
      </c>
      <c r="C65" s="32"/>
      <c r="D65" s="32"/>
      <c r="E65" s="32"/>
      <c r="F65" s="32"/>
      <c r="G65" s="32"/>
      <c r="H65" s="32"/>
      <c r="I65" s="32"/>
      <c r="J65" s="32"/>
      <c r="K65" s="32"/>
      <c r="L65" s="27"/>
      <c r="M65" s="27"/>
      <c r="N65" s="28"/>
      <c r="O65" s="28"/>
      <c r="P65" s="29"/>
      <c r="Q65" s="30"/>
      <c r="R65" s="30"/>
      <c r="S65" s="30"/>
    </row>
    <row r="66" spans="1:19" ht="67.5" hidden="1" customHeight="1">
      <c r="A66" s="21" t="s">
        <v>390</v>
      </c>
      <c r="B66" s="24">
        <v>1040</v>
      </c>
      <c r="C66" s="33" t="s">
        <v>371</v>
      </c>
      <c r="D66" s="33" t="s">
        <v>391</v>
      </c>
      <c r="E66" s="33" t="s">
        <v>23</v>
      </c>
      <c r="F66" s="32"/>
      <c r="G66" s="32"/>
      <c r="H66" s="32"/>
      <c r="I66" s="32"/>
      <c r="J66" s="32"/>
      <c r="K66" s="32"/>
      <c r="L66" s="27" t="s">
        <v>392</v>
      </c>
      <c r="M66" s="27" t="s">
        <v>393</v>
      </c>
      <c r="N66" s="28"/>
      <c r="O66" s="28"/>
      <c r="P66" s="29"/>
      <c r="Q66" s="30"/>
      <c r="R66" s="30"/>
      <c r="S66" s="30"/>
    </row>
    <row r="67" spans="1:19" ht="67.5" hidden="1" customHeight="1">
      <c r="A67" s="21" t="s">
        <v>394</v>
      </c>
      <c r="B67" s="54">
        <v>1041</v>
      </c>
      <c r="C67" s="33"/>
      <c r="D67" s="33"/>
      <c r="E67" s="33"/>
      <c r="F67" s="32"/>
      <c r="G67" s="32"/>
      <c r="H67" s="32"/>
      <c r="I67" s="32"/>
      <c r="J67" s="32"/>
      <c r="K67" s="32"/>
      <c r="L67" s="27"/>
      <c r="M67" s="27"/>
      <c r="N67" s="28"/>
      <c r="O67" s="28"/>
      <c r="P67" s="29"/>
      <c r="Q67" s="30"/>
      <c r="R67" s="30"/>
      <c r="S67" s="30"/>
    </row>
    <row r="68" spans="1:19" ht="202.5" hidden="1" customHeight="1">
      <c r="A68" s="21" t="s">
        <v>395</v>
      </c>
      <c r="B68" s="24">
        <v>1042</v>
      </c>
      <c r="C68" s="33"/>
      <c r="D68" s="33"/>
      <c r="E68" s="33"/>
      <c r="F68" s="32"/>
      <c r="G68" s="32"/>
      <c r="H68" s="32"/>
      <c r="I68" s="32"/>
      <c r="J68" s="32"/>
      <c r="K68" s="32"/>
      <c r="L68" s="27"/>
      <c r="M68" s="27"/>
      <c r="N68" s="28"/>
      <c r="O68" s="28"/>
      <c r="P68" s="29"/>
      <c r="Q68" s="30"/>
      <c r="R68" s="30"/>
      <c r="S68" s="30"/>
    </row>
    <row r="69" spans="1:19" ht="135" hidden="1" customHeight="1">
      <c r="A69" s="21" t="s">
        <v>396</v>
      </c>
      <c r="B69" s="31">
        <v>1043</v>
      </c>
      <c r="C69" s="33"/>
      <c r="D69" s="33"/>
      <c r="E69" s="33"/>
      <c r="F69" s="32"/>
      <c r="G69" s="32"/>
      <c r="H69" s="32"/>
      <c r="I69" s="32"/>
      <c r="J69" s="32"/>
      <c r="K69" s="32"/>
      <c r="L69" s="27"/>
      <c r="M69" s="27"/>
      <c r="N69" s="28"/>
      <c r="O69" s="28"/>
      <c r="P69" s="29"/>
      <c r="Q69" s="30"/>
      <c r="R69" s="30"/>
      <c r="S69" s="30"/>
    </row>
    <row r="70" spans="1:19" ht="33.75" hidden="1" customHeight="1">
      <c r="A70" s="21" t="s">
        <v>397</v>
      </c>
      <c r="B70" s="24">
        <v>1044</v>
      </c>
      <c r="C70" s="32"/>
      <c r="D70" s="32"/>
      <c r="E70" s="32"/>
      <c r="F70" s="32"/>
      <c r="G70" s="32"/>
      <c r="H70" s="32"/>
      <c r="I70" s="32"/>
      <c r="J70" s="32"/>
      <c r="K70" s="32"/>
      <c r="L70" s="27"/>
      <c r="M70" s="27"/>
      <c r="N70" s="28"/>
      <c r="O70" s="28"/>
      <c r="P70" s="29"/>
      <c r="Q70" s="30"/>
      <c r="R70" s="30"/>
      <c r="S70" s="30"/>
    </row>
    <row r="71" spans="1:19" ht="33.75" hidden="1" customHeight="1">
      <c r="A71" s="21" t="s">
        <v>398</v>
      </c>
      <c r="B71" s="31">
        <v>1045</v>
      </c>
      <c r="C71" s="32"/>
      <c r="D71" s="32"/>
      <c r="E71" s="32"/>
      <c r="F71" s="32"/>
      <c r="G71" s="32"/>
      <c r="H71" s="32"/>
      <c r="I71" s="32"/>
      <c r="J71" s="32"/>
      <c r="K71" s="32"/>
      <c r="L71" s="27"/>
      <c r="M71" s="27"/>
      <c r="N71" s="28"/>
      <c r="O71" s="28"/>
      <c r="P71" s="29"/>
      <c r="Q71" s="30"/>
      <c r="R71" s="30"/>
      <c r="S71" s="30"/>
    </row>
    <row r="72" spans="1:19" ht="78.75" hidden="1" customHeight="1">
      <c r="A72" s="21" t="s">
        <v>399</v>
      </c>
      <c r="B72" s="24">
        <v>1046</v>
      </c>
      <c r="C72" s="32"/>
      <c r="D72" s="32"/>
      <c r="E72" s="32"/>
      <c r="F72" s="32"/>
      <c r="G72" s="32"/>
      <c r="H72" s="32"/>
      <c r="I72" s="32"/>
      <c r="J72" s="32"/>
      <c r="K72" s="32"/>
      <c r="L72" s="27"/>
      <c r="M72" s="27"/>
      <c r="N72" s="28"/>
      <c r="O72" s="28"/>
      <c r="P72" s="29"/>
      <c r="Q72" s="30"/>
      <c r="R72" s="30"/>
      <c r="S72" s="30"/>
    </row>
    <row r="73" spans="1:19" ht="22.5" hidden="1" customHeight="1">
      <c r="A73" s="21" t="s">
        <v>400</v>
      </c>
      <c r="B73" s="31">
        <v>1047</v>
      </c>
      <c r="C73" s="32"/>
      <c r="D73" s="32"/>
      <c r="E73" s="32"/>
      <c r="F73" s="32"/>
      <c r="G73" s="32"/>
      <c r="H73" s="32"/>
      <c r="I73" s="32"/>
      <c r="J73" s="32"/>
      <c r="K73" s="32"/>
      <c r="L73" s="27"/>
      <c r="M73" s="27"/>
      <c r="N73" s="28"/>
      <c r="O73" s="28"/>
      <c r="P73" s="29"/>
      <c r="Q73" s="30"/>
      <c r="R73" s="30"/>
      <c r="S73" s="30"/>
    </row>
    <row r="74" spans="1:19" ht="33.75" hidden="1" customHeight="1">
      <c r="A74" s="21" t="s">
        <v>401</v>
      </c>
      <c r="B74" s="24">
        <v>1048</v>
      </c>
      <c r="C74" s="32"/>
      <c r="D74" s="32"/>
      <c r="E74" s="32"/>
      <c r="F74" s="32"/>
      <c r="G74" s="32"/>
      <c r="H74" s="32"/>
      <c r="I74" s="32"/>
      <c r="J74" s="32"/>
      <c r="K74" s="32"/>
      <c r="L74" s="27"/>
      <c r="M74" s="27"/>
      <c r="N74" s="28"/>
      <c r="O74" s="28"/>
      <c r="P74" s="29"/>
      <c r="Q74" s="30"/>
      <c r="R74" s="30"/>
      <c r="S74" s="30"/>
    </row>
    <row r="75" spans="1:19" ht="67.5" hidden="1" customHeight="1">
      <c r="A75" s="21" t="s">
        <v>402</v>
      </c>
      <c r="B75" s="31">
        <v>1049</v>
      </c>
      <c r="C75" s="32"/>
      <c r="D75" s="32"/>
      <c r="E75" s="32"/>
      <c r="F75" s="32"/>
      <c r="G75" s="32"/>
      <c r="H75" s="32"/>
      <c r="I75" s="32"/>
      <c r="J75" s="32"/>
      <c r="K75" s="32"/>
      <c r="L75" s="27"/>
      <c r="M75" s="27"/>
      <c r="N75" s="28"/>
      <c r="O75" s="28"/>
      <c r="P75" s="29"/>
      <c r="Q75" s="30"/>
      <c r="R75" s="30"/>
      <c r="S75" s="30"/>
    </row>
    <row r="76" spans="1:19" ht="56.25" hidden="1" customHeight="1">
      <c r="A76" s="21" t="s">
        <v>403</v>
      </c>
      <c r="B76" s="24">
        <v>1050</v>
      </c>
      <c r="C76" s="32"/>
      <c r="D76" s="32"/>
      <c r="E76" s="32"/>
      <c r="F76" s="32"/>
      <c r="G76" s="32"/>
      <c r="H76" s="32"/>
      <c r="I76" s="32"/>
      <c r="J76" s="32"/>
      <c r="K76" s="32"/>
      <c r="L76" s="27"/>
      <c r="M76" s="27"/>
      <c r="N76" s="28"/>
      <c r="O76" s="28"/>
      <c r="P76" s="29"/>
      <c r="Q76" s="30"/>
      <c r="R76" s="30"/>
      <c r="S76" s="30"/>
    </row>
    <row r="77" spans="1:19" ht="45" hidden="1" customHeight="1">
      <c r="A77" s="21" t="s">
        <v>404</v>
      </c>
      <c r="B77" s="31">
        <v>1051</v>
      </c>
      <c r="C77" s="32"/>
      <c r="D77" s="32"/>
      <c r="E77" s="32"/>
      <c r="F77" s="32"/>
      <c r="G77" s="32"/>
      <c r="H77" s="32"/>
      <c r="I77" s="32"/>
      <c r="J77" s="32"/>
      <c r="K77" s="32"/>
      <c r="L77" s="27"/>
      <c r="M77" s="27"/>
      <c r="N77" s="28"/>
      <c r="O77" s="28"/>
      <c r="P77" s="29"/>
      <c r="Q77" s="30"/>
      <c r="R77" s="30"/>
      <c r="S77" s="30"/>
    </row>
    <row r="78" spans="1:19" ht="33.75" hidden="1" customHeight="1">
      <c r="A78" s="21" t="s">
        <v>405</v>
      </c>
      <c r="B78" s="24">
        <v>1052</v>
      </c>
      <c r="C78" s="32"/>
      <c r="D78" s="32"/>
      <c r="E78" s="32"/>
      <c r="F78" s="32"/>
      <c r="G78" s="32"/>
      <c r="H78" s="32"/>
      <c r="I78" s="32"/>
      <c r="J78" s="32"/>
      <c r="K78" s="32"/>
      <c r="L78" s="27"/>
      <c r="M78" s="27"/>
      <c r="N78" s="28"/>
      <c r="O78" s="28"/>
      <c r="P78" s="29"/>
      <c r="Q78" s="30"/>
      <c r="R78" s="30"/>
      <c r="S78" s="30"/>
    </row>
    <row r="79" spans="1:19" ht="225" hidden="1" customHeight="1">
      <c r="A79" s="21" t="s">
        <v>406</v>
      </c>
      <c r="B79" s="31">
        <v>1053</v>
      </c>
      <c r="C79" s="32"/>
      <c r="D79" s="32"/>
      <c r="E79" s="32"/>
      <c r="F79" s="32"/>
      <c r="G79" s="32"/>
      <c r="H79" s="32"/>
      <c r="I79" s="32"/>
      <c r="J79" s="32"/>
      <c r="K79" s="32"/>
      <c r="L79" s="27"/>
      <c r="M79" s="27"/>
      <c r="N79" s="28"/>
      <c r="O79" s="28"/>
      <c r="P79" s="29"/>
      <c r="Q79" s="30"/>
      <c r="R79" s="30"/>
      <c r="S79" s="30"/>
    </row>
    <row r="80" spans="1:19" ht="22.5" hidden="1" customHeight="1">
      <c r="A80" s="21" t="s">
        <v>407</v>
      </c>
      <c r="B80" s="24">
        <v>1054</v>
      </c>
      <c r="C80" s="32"/>
      <c r="D80" s="32"/>
      <c r="E80" s="32"/>
      <c r="F80" s="32"/>
      <c r="G80" s="32"/>
      <c r="H80" s="32"/>
      <c r="I80" s="32"/>
      <c r="J80" s="32"/>
      <c r="K80" s="32"/>
      <c r="L80" s="27"/>
      <c r="M80" s="27"/>
      <c r="N80" s="28"/>
      <c r="O80" s="28"/>
      <c r="P80" s="29"/>
      <c r="Q80" s="30"/>
      <c r="R80" s="30"/>
      <c r="S80" s="30"/>
    </row>
    <row r="81" spans="1:19" ht="74.25" hidden="1" customHeight="1">
      <c r="A81" s="21" t="s">
        <v>408</v>
      </c>
      <c r="B81" s="31">
        <v>1055</v>
      </c>
      <c r="C81" s="33"/>
      <c r="D81" s="33"/>
      <c r="E81" s="33"/>
      <c r="F81" s="32"/>
      <c r="G81" s="32"/>
      <c r="H81" s="32"/>
      <c r="I81" s="32"/>
      <c r="J81" s="32"/>
      <c r="K81" s="32"/>
      <c r="L81" s="27"/>
      <c r="M81" s="27"/>
      <c r="N81" s="28"/>
      <c r="O81" s="28"/>
      <c r="P81" s="29"/>
      <c r="Q81" s="30"/>
      <c r="R81" s="30"/>
      <c r="S81" s="30"/>
    </row>
    <row r="82" spans="1:19" ht="33.75" hidden="1" customHeight="1">
      <c r="A82" s="21" t="s">
        <v>409</v>
      </c>
      <c r="B82" s="24">
        <v>1056</v>
      </c>
      <c r="C82" s="32"/>
      <c r="D82" s="32"/>
      <c r="E82" s="32"/>
      <c r="F82" s="32"/>
      <c r="G82" s="32"/>
      <c r="H82" s="32"/>
      <c r="I82" s="32"/>
      <c r="J82" s="32"/>
      <c r="K82" s="32"/>
      <c r="L82" s="27"/>
      <c r="M82" s="27"/>
      <c r="N82" s="28"/>
      <c r="O82" s="28"/>
      <c r="P82" s="29"/>
      <c r="Q82" s="30"/>
      <c r="R82" s="30"/>
      <c r="S82" s="30"/>
    </row>
    <row r="83" spans="1:19" ht="33.75" hidden="1" customHeight="1">
      <c r="A83" s="21" t="s">
        <v>410</v>
      </c>
      <c r="B83" s="31">
        <v>1057</v>
      </c>
      <c r="C83" s="32"/>
      <c r="D83" s="32"/>
      <c r="E83" s="32"/>
      <c r="F83" s="32"/>
      <c r="G83" s="32"/>
      <c r="H83" s="32"/>
      <c r="I83" s="32"/>
      <c r="J83" s="32"/>
      <c r="K83" s="32"/>
      <c r="L83" s="27"/>
      <c r="M83" s="27"/>
      <c r="N83" s="28"/>
      <c r="O83" s="28"/>
      <c r="P83" s="29"/>
      <c r="Q83" s="30"/>
      <c r="R83" s="30"/>
      <c r="S83" s="30"/>
    </row>
    <row r="84" spans="1:19" ht="67.5" hidden="1" customHeight="1">
      <c r="A84" s="21" t="s">
        <v>411</v>
      </c>
      <c r="B84" s="24">
        <v>1058</v>
      </c>
      <c r="C84" s="32"/>
      <c r="D84" s="32"/>
      <c r="E84" s="32"/>
      <c r="F84" s="32"/>
      <c r="G84" s="32"/>
      <c r="H84" s="32"/>
      <c r="I84" s="32"/>
      <c r="J84" s="32"/>
      <c r="K84" s="32"/>
      <c r="L84" s="27"/>
      <c r="M84" s="27"/>
      <c r="N84" s="28"/>
      <c r="O84" s="28"/>
      <c r="P84" s="29"/>
      <c r="Q84" s="30"/>
      <c r="R84" s="30"/>
      <c r="S84" s="30"/>
    </row>
    <row r="85" spans="1:19" ht="74.25" hidden="1" customHeight="1">
      <c r="A85" s="21" t="s">
        <v>412</v>
      </c>
      <c r="B85" s="31">
        <v>1059</v>
      </c>
      <c r="C85" s="33"/>
      <c r="D85" s="33"/>
      <c r="E85" s="33"/>
      <c r="F85" s="32"/>
      <c r="G85" s="32"/>
      <c r="H85" s="32"/>
      <c r="I85" s="32"/>
      <c r="J85" s="32"/>
      <c r="K85" s="32"/>
      <c r="L85" s="27"/>
      <c r="M85" s="27"/>
      <c r="N85" s="28"/>
      <c r="O85" s="28"/>
      <c r="P85" s="29"/>
      <c r="Q85" s="30"/>
      <c r="R85" s="30"/>
      <c r="S85" s="30"/>
    </row>
    <row r="86" spans="1:19" ht="22.5" hidden="1" customHeight="1">
      <c r="A86" s="21" t="s">
        <v>413</v>
      </c>
      <c r="B86" s="24">
        <v>1060</v>
      </c>
      <c r="C86" s="32"/>
      <c r="D86" s="32"/>
      <c r="E86" s="32"/>
      <c r="F86" s="32"/>
      <c r="G86" s="32"/>
      <c r="H86" s="32"/>
      <c r="I86" s="32"/>
      <c r="J86" s="32"/>
      <c r="K86" s="32"/>
      <c r="L86" s="27"/>
      <c r="M86" s="27"/>
      <c r="N86" s="28"/>
      <c r="O86" s="28"/>
      <c r="P86" s="29"/>
      <c r="Q86" s="30"/>
      <c r="R86" s="30"/>
      <c r="S86" s="30"/>
    </row>
    <row r="87" spans="1:19" ht="45" hidden="1" customHeight="1">
      <c r="A87" s="21" t="s">
        <v>414</v>
      </c>
      <c r="B87" s="31">
        <v>1061</v>
      </c>
      <c r="C87" s="32"/>
      <c r="D87" s="32"/>
      <c r="E87" s="32"/>
      <c r="F87" s="32"/>
      <c r="G87" s="32"/>
      <c r="H87" s="32"/>
      <c r="I87" s="32"/>
      <c r="J87" s="32"/>
      <c r="K87" s="32"/>
      <c r="L87" s="27"/>
      <c r="M87" s="27"/>
      <c r="N87" s="28"/>
      <c r="O87" s="28"/>
      <c r="P87" s="29"/>
      <c r="Q87" s="30"/>
      <c r="R87" s="30"/>
      <c r="S87" s="30"/>
    </row>
    <row r="88" spans="1:19" ht="67.5" hidden="1" customHeight="1">
      <c r="A88" s="21" t="s">
        <v>415</v>
      </c>
      <c r="B88" s="24">
        <v>1062</v>
      </c>
      <c r="C88" s="32"/>
      <c r="D88" s="32"/>
      <c r="E88" s="32"/>
      <c r="F88" s="32"/>
      <c r="G88" s="32"/>
      <c r="H88" s="32"/>
      <c r="I88" s="32"/>
      <c r="J88" s="32"/>
      <c r="K88" s="32"/>
      <c r="L88" s="27"/>
      <c r="M88" s="27"/>
      <c r="N88" s="28"/>
      <c r="O88" s="28"/>
      <c r="P88" s="29"/>
      <c r="Q88" s="30"/>
      <c r="R88" s="30"/>
      <c r="S88" s="30"/>
    </row>
    <row r="89" spans="1:19" ht="56.25" hidden="1" customHeight="1">
      <c r="A89" s="21" t="s">
        <v>416</v>
      </c>
      <c r="B89" s="31">
        <v>1063</v>
      </c>
      <c r="C89" s="32"/>
      <c r="D89" s="32"/>
      <c r="E89" s="32"/>
      <c r="F89" s="32"/>
      <c r="G89" s="32"/>
      <c r="H89" s="32"/>
      <c r="I89" s="32"/>
      <c r="J89" s="32"/>
      <c r="K89" s="32"/>
      <c r="L89" s="27"/>
      <c r="M89" s="27"/>
      <c r="N89" s="28"/>
      <c r="O89" s="28"/>
      <c r="P89" s="29"/>
      <c r="Q89" s="30"/>
      <c r="R89" s="30"/>
      <c r="S89" s="30"/>
    </row>
    <row r="90" spans="1:19" ht="67.5" hidden="1" customHeight="1">
      <c r="A90" s="21" t="s">
        <v>417</v>
      </c>
      <c r="B90" s="24">
        <v>1064</v>
      </c>
      <c r="C90" s="32"/>
      <c r="D90" s="32"/>
      <c r="E90" s="32"/>
      <c r="F90" s="32"/>
      <c r="G90" s="32"/>
      <c r="H90" s="32"/>
      <c r="I90" s="32"/>
      <c r="J90" s="32"/>
      <c r="K90" s="32"/>
      <c r="L90" s="27"/>
      <c r="M90" s="27"/>
      <c r="N90" s="28"/>
      <c r="O90" s="28"/>
      <c r="P90" s="29"/>
      <c r="Q90" s="30"/>
      <c r="R90" s="30"/>
      <c r="S90" s="30"/>
    </row>
    <row r="91" spans="1:19" ht="22.5" hidden="1" customHeight="1">
      <c r="A91" s="21" t="s">
        <v>418</v>
      </c>
      <c r="B91" s="31">
        <v>1065</v>
      </c>
      <c r="C91" s="32"/>
      <c r="D91" s="32"/>
      <c r="E91" s="32"/>
      <c r="F91" s="32"/>
      <c r="G91" s="32"/>
      <c r="H91" s="32"/>
      <c r="I91" s="32"/>
      <c r="J91" s="32"/>
      <c r="K91" s="32"/>
      <c r="L91" s="27"/>
      <c r="M91" s="27"/>
      <c r="N91" s="28"/>
      <c r="O91" s="28"/>
      <c r="P91" s="29"/>
      <c r="Q91" s="30"/>
      <c r="R91" s="30"/>
      <c r="S91" s="30"/>
    </row>
    <row r="92" spans="1:19" ht="45" hidden="1" customHeight="1">
      <c r="A92" s="21" t="s">
        <v>419</v>
      </c>
      <c r="B92" s="24">
        <v>1066</v>
      </c>
      <c r="C92" s="32"/>
      <c r="D92" s="32"/>
      <c r="E92" s="32"/>
      <c r="F92" s="32"/>
      <c r="G92" s="32"/>
      <c r="H92" s="32"/>
      <c r="I92" s="32"/>
      <c r="J92" s="32"/>
      <c r="K92" s="32"/>
      <c r="L92" s="27"/>
      <c r="M92" s="27"/>
      <c r="N92" s="28"/>
      <c r="O92" s="28"/>
      <c r="P92" s="29"/>
      <c r="Q92" s="30"/>
      <c r="R92" s="30"/>
      <c r="S92" s="30"/>
    </row>
    <row r="93" spans="1:19" ht="126" hidden="1">
      <c r="A93" s="21" t="s">
        <v>420</v>
      </c>
      <c r="B93" s="31">
        <v>1067</v>
      </c>
      <c r="C93" s="33"/>
      <c r="D93" s="33" t="s">
        <v>421</v>
      </c>
      <c r="E93" s="33" t="s">
        <v>422</v>
      </c>
      <c r="F93" s="32"/>
      <c r="G93" s="32"/>
      <c r="H93" s="32"/>
      <c r="I93" s="32"/>
      <c r="J93" s="32"/>
      <c r="K93" s="32"/>
      <c r="L93" s="27" t="s">
        <v>248</v>
      </c>
      <c r="M93" s="27" t="s">
        <v>392</v>
      </c>
      <c r="N93" s="28"/>
      <c r="O93" s="28"/>
      <c r="P93" s="29"/>
      <c r="Q93" s="30"/>
      <c r="R93" s="30"/>
      <c r="S93" s="30"/>
    </row>
    <row r="94" spans="1:19" ht="157.5" hidden="1">
      <c r="A94" s="21" t="s">
        <v>394</v>
      </c>
      <c r="B94" s="54">
        <v>1068</v>
      </c>
      <c r="C94" s="33" t="s">
        <v>371</v>
      </c>
      <c r="D94" s="33" t="s">
        <v>423</v>
      </c>
      <c r="E94" s="33" t="s">
        <v>23</v>
      </c>
      <c r="F94" s="32"/>
      <c r="G94" s="32"/>
      <c r="H94" s="32"/>
      <c r="I94" s="32"/>
      <c r="J94" s="32"/>
      <c r="K94" s="32"/>
      <c r="L94" s="27" t="s">
        <v>424</v>
      </c>
      <c r="M94" s="27" t="s">
        <v>425</v>
      </c>
      <c r="N94" s="28"/>
      <c r="O94" s="28"/>
      <c r="P94" s="29"/>
      <c r="Q94" s="30"/>
      <c r="R94" s="30"/>
      <c r="S94" s="30"/>
    </row>
    <row r="95" spans="1:19" ht="346.5" hidden="1">
      <c r="A95" s="21" t="s">
        <v>395</v>
      </c>
      <c r="B95" s="24">
        <v>1069</v>
      </c>
      <c r="C95" s="33"/>
      <c r="D95" s="33" t="s">
        <v>426</v>
      </c>
      <c r="E95" s="33" t="s">
        <v>427</v>
      </c>
      <c r="F95" s="32"/>
      <c r="G95" s="32"/>
      <c r="H95" s="32"/>
      <c r="I95" s="32"/>
      <c r="J95" s="32"/>
      <c r="K95" s="32"/>
      <c r="L95" s="27" t="s">
        <v>428</v>
      </c>
      <c r="M95" s="27" t="s">
        <v>429</v>
      </c>
      <c r="N95" s="28"/>
      <c r="O95" s="28"/>
      <c r="P95" s="29"/>
      <c r="Q95" s="30"/>
      <c r="R95" s="30"/>
      <c r="S95" s="30"/>
    </row>
    <row r="96" spans="1:19" ht="236.25" hidden="1">
      <c r="A96" s="21" t="s">
        <v>396</v>
      </c>
      <c r="B96" s="31">
        <v>1070</v>
      </c>
      <c r="C96" s="33"/>
      <c r="D96" s="33" t="s">
        <v>430</v>
      </c>
      <c r="E96" s="33" t="s">
        <v>431</v>
      </c>
      <c r="F96" s="32"/>
      <c r="G96" s="32"/>
      <c r="H96" s="32"/>
      <c r="I96" s="32"/>
      <c r="J96" s="32"/>
      <c r="K96" s="32"/>
      <c r="L96" s="27" t="s">
        <v>432</v>
      </c>
      <c r="M96" s="27" t="s">
        <v>433</v>
      </c>
      <c r="N96" s="28"/>
      <c r="O96" s="28"/>
      <c r="P96" s="29"/>
      <c r="Q96" s="30"/>
      <c r="R96" s="30"/>
      <c r="S96" s="30"/>
    </row>
    <row r="97" spans="1:19" ht="157.5" hidden="1">
      <c r="A97" s="21" t="s">
        <v>408</v>
      </c>
      <c r="B97" s="31">
        <v>1071</v>
      </c>
      <c r="C97" s="33" t="s">
        <v>371</v>
      </c>
      <c r="D97" s="33" t="s">
        <v>434</v>
      </c>
      <c r="E97" s="33" t="s">
        <v>23</v>
      </c>
      <c r="F97" s="32"/>
      <c r="G97" s="32"/>
      <c r="H97" s="32"/>
      <c r="I97" s="32"/>
      <c r="J97" s="32"/>
      <c r="K97" s="32"/>
      <c r="L97" s="27" t="s">
        <v>252</v>
      </c>
      <c r="M97" s="27" t="s">
        <v>253</v>
      </c>
      <c r="N97" s="28"/>
      <c r="O97" s="28"/>
      <c r="P97" s="29"/>
      <c r="Q97" s="30"/>
      <c r="R97" s="30"/>
      <c r="S97" s="30"/>
    </row>
    <row r="98" spans="1:19" ht="157.5" hidden="1">
      <c r="A98" s="21" t="s">
        <v>412</v>
      </c>
      <c r="B98" s="31">
        <v>1072</v>
      </c>
      <c r="C98" s="33" t="s">
        <v>371</v>
      </c>
      <c r="D98" s="33" t="s">
        <v>435</v>
      </c>
      <c r="E98" s="33" t="s">
        <v>23</v>
      </c>
      <c r="F98" s="32"/>
      <c r="G98" s="32"/>
      <c r="H98" s="32"/>
      <c r="I98" s="32"/>
      <c r="J98" s="32"/>
      <c r="K98" s="32"/>
      <c r="L98" s="27" t="s">
        <v>436</v>
      </c>
      <c r="M98" s="27" t="s">
        <v>437</v>
      </c>
      <c r="N98" s="28"/>
      <c r="O98" s="28"/>
      <c r="P98" s="29"/>
      <c r="Q98" s="30"/>
      <c r="R98" s="30"/>
      <c r="S98" s="30"/>
    </row>
    <row r="99" spans="1:19" ht="191.25" hidden="1" customHeight="1">
      <c r="A99" s="21" t="s">
        <v>438</v>
      </c>
      <c r="B99" s="31">
        <v>1073</v>
      </c>
      <c r="C99" s="33" t="s">
        <v>371</v>
      </c>
      <c r="D99" s="33" t="s">
        <v>439</v>
      </c>
      <c r="E99" s="33" t="s">
        <v>23</v>
      </c>
      <c r="F99" s="32"/>
      <c r="G99" s="32"/>
      <c r="H99" s="32"/>
      <c r="I99" s="32"/>
      <c r="J99" s="32"/>
      <c r="K99" s="32"/>
      <c r="L99" s="27" t="s">
        <v>440</v>
      </c>
      <c r="M99" s="27" t="s">
        <v>441</v>
      </c>
      <c r="N99" s="28"/>
      <c r="O99" s="28"/>
      <c r="P99" s="29"/>
      <c r="Q99" s="30"/>
      <c r="R99" s="30"/>
      <c r="S99" s="30"/>
    </row>
    <row r="100" spans="1:19" ht="183.75" hidden="1" customHeight="1">
      <c r="A100" s="21" t="s">
        <v>442</v>
      </c>
      <c r="B100" s="31">
        <v>1074</v>
      </c>
      <c r="C100" s="33" t="s">
        <v>443</v>
      </c>
      <c r="D100" s="33" t="s">
        <v>444</v>
      </c>
      <c r="E100" s="33" t="s">
        <v>445</v>
      </c>
      <c r="F100" s="32"/>
      <c r="G100" s="32"/>
      <c r="H100" s="32"/>
      <c r="I100" s="32"/>
      <c r="J100" s="32"/>
      <c r="K100" s="32"/>
      <c r="L100" s="27" t="s">
        <v>238</v>
      </c>
      <c r="M100" s="27" t="s">
        <v>238</v>
      </c>
      <c r="N100" s="28"/>
      <c r="O100" s="28"/>
      <c r="P100" s="29"/>
      <c r="Q100" s="30"/>
      <c r="R100" s="30"/>
      <c r="S100" s="30"/>
    </row>
    <row r="101" spans="1:19" ht="204.75" hidden="1">
      <c r="A101" s="21" t="s">
        <v>446</v>
      </c>
      <c r="B101" s="31">
        <v>1075</v>
      </c>
      <c r="C101" s="33"/>
      <c r="D101" s="33" t="s">
        <v>447</v>
      </c>
      <c r="E101" s="33" t="s">
        <v>448</v>
      </c>
      <c r="F101" s="32"/>
      <c r="G101" s="32"/>
      <c r="H101" s="32"/>
      <c r="I101" s="32"/>
      <c r="J101" s="32"/>
      <c r="K101" s="32"/>
      <c r="L101" s="27" t="s">
        <v>392</v>
      </c>
      <c r="M101" s="27" t="s">
        <v>269</v>
      </c>
      <c r="N101" s="28"/>
      <c r="O101" s="28"/>
      <c r="P101" s="29"/>
      <c r="Q101" s="30"/>
      <c r="R101" s="30"/>
      <c r="S101" s="30"/>
    </row>
    <row r="102" spans="1:19" ht="45">
      <c r="A102" s="21" t="s">
        <v>9</v>
      </c>
      <c r="B102" s="24"/>
      <c r="C102" s="55"/>
      <c r="D102" s="55"/>
      <c r="E102" s="55"/>
      <c r="F102" s="55"/>
      <c r="G102" s="55"/>
      <c r="H102" s="55"/>
      <c r="I102" s="55"/>
      <c r="J102" s="55"/>
      <c r="K102" s="55"/>
      <c r="L102" s="27" t="s">
        <v>293</v>
      </c>
      <c r="M102" s="27" t="s">
        <v>449</v>
      </c>
      <c r="N102" s="28"/>
      <c r="O102" s="28"/>
      <c r="P102" s="56">
        <v>200</v>
      </c>
      <c r="Q102" s="50">
        <v>200</v>
      </c>
      <c r="R102" s="50">
        <v>200</v>
      </c>
      <c r="S102" s="50">
        <v>200</v>
      </c>
    </row>
    <row r="103" spans="1:19" ht="94.5">
      <c r="A103" s="21"/>
      <c r="B103" s="24"/>
      <c r="C103" s="55"/>
      <c r="D103" s="55"/>
      <c r="E103" s="55"/>
      <c r="F103" s="55"/>
      <c r="G103" s="55"/>
      <c r="H103" s="55"/>
      <c r="I103" s="44" t="s">
        <v>382</v>
      </c>
      <c r="J103" s="21" t="s">
        <v>291</v>
      </c>
      <c r="K103" s="42" t="s">
        <v>299</v>
      </c>
      <c r="L103" s="27" t="s">
        <v>293</v>
      </c>
      <c r="M103" s="27" t="s">
        <v>450</v>
      </c>
      <c r="N103" s="28"/>
      <c r="O103" s="28"/>
      <c r="P103" s="56"/>
      <c r="Q103" s="50">
        <v>550</v>
      </c>
      <c r="R103" s="50">
        <v>550</v>
      </c>
      <c r="S103" s="50">
        <v>550</v>
      </c>
    </row>
    <row r="104" spans="1:19" ht="94.5">
      <c r="A104" s="21"/>
      <c r="B104" s="24"/>
      <c r="C104" s="55"/>
      <c r="D104" s="55"/>
      <c r="E104" s="55"/>
      <c r="F104" s="55"/>
      <c r="G104" s="55"/>
      <c r="H104" s="55"/>
      <c r="I104" s="44" t="s">
        <v>382</v>
      </c>
      <c r="J104" s="21" t="s">
        <v>291</v>
      </c>
      <c r="K104" s="42" t="s">
        <v>299</v>
      </c>
      <c r="L104" s="27" t="s">
        <v>293</v>
      </c>
      <c r="M104" s="27" t="s">
        <v>451</v>
      </c>
      <c r="N104" s="28"/>
      <c r="O104" s="28"/>
      <c r="P104" s="56"/>
      <c r="Q104" s="50">
        <v>120</v>
      </c>
      <c r="R104" s="50">
        <v>120</v>
      </c>
      <c r="S104" s="50">
        <v>120</v>
      </c>
    </row>
    <row r="105" spans="1:19" ht="74.25" customHeight="1">
      <c r="A105" s="19" t="s">
        <v>452</v>
      </c>
      <c r="B105" s="22" t="s">
        <v>66</v>
      </c>
      <c r="C105" s="21" t="s">
        <v>5</v>
      </c>
      <c r="D105" s="22" t="s">
        <v>5</v>
      </c>
      <c r="E105" s="22" t="s">
        <v>5</v>
      </c>
      <c r="F105" s="21" t="s">
        <v>5</v>
      </c>
      <c r="G105" s="22" t="s">
        <v>5</v>
      </c>
      <c r="H105" s="22" t="s">
        <v>5</v>
      </c>
      <c r="I105" s="22"/>
      <c r="J105" s="22"/>
      <c r="K105" s="22"/>
      <c r="L105" s="22" t="s">
        <v>5</v>
      </c>
      <c r="M105" s="23" t="s">
        <v>5</v>
      </c>
      <c r="N105" s="17">
        <f t="shared" ref="N105:S105" si="1">SUM(N106:N123)</f>
        <v>0</v>
      </c>
      <c r="O105" s="17">
        <f t="shared" si="1"/>
        <v>0</v>
      </c>
      <c r="P105" s="17">
        <f t="shared" si="1"/>
        <v>0</v>
      </c>
      <c r="Q105" s="18">
        <f t="shared" si="1"/>
        <v>0</v>
      </c>
      <c r="R105" s="18">
        <f t="shared" si="1"/>
        <v>0</v>
      </c>
      <c r="S105" s="18">
        <f t="shared" si="1"/>
        <v>0</v>
      </c>
    </row>
    <row r="106" spans="1:19" ht="12.75" hidden="1" customHeight="1">
      <c r="A106" s="21" t="s">
        <v>453</v>
      </c>
      <c r="B106" s="31">
        <v>1101</v>
      </c>
      <c r="C106" s="55"/>
      <c r="D106" s="55"/>
      <c r="E106" s="55"/>
      <c r="F106" s="55"/>
      <c r="G106" s="55"/>
      <c r="H106" s="55"/>
      <c r="I106" s="55"/>
      <c r="J106" s="55"/>
      <c r="K106" s="55"/>
      <c r="L106" s="27"/>
      <c r="M106" s="27"/>
      <c r="N106" s="28"/>
      <c r="O106" s="28"/>
      <c r="P106" s="29"/>
      <c r="Q106" s="30"/>
      <c r="R106" s="30"/>
      <c r="S106" s="30"/>
    </row>
    <row r="107" spans="1:19" ht="72" hidden="1" customHeight="1">
      <c r="A107" s="21" t="s">
        <v>454</v>
      </c>
      <c r="B107" s="31">
        <v>1102</v>
      </c>
      <c r="C107" s="33" t="s">
        <v>371</v>
      </c>
      <c r="D107" s="33" t="s">
        <v>455</v>
      </c>
      <c r="E107" s="33" t="s">
        <v>23</v>
      </c>
      <c r="F107" s="55"/>
      <c r="G107" s="55"/>
      <c r="H107" s="55"/>
      <c r="I107" s="55"/>
      <c r="J107" s="55"/>
      <c r="K107" s="55"/>
      <c r="L107" s="27" t="s">
        <v>456</v>
      </c>
      <c r="M107" s="27" t="s">
        <v>457</v>
      </c>
      <c r="N107" s="28"/>
      <c r="O107" s="28"/>
      <c r="P107" s="29"/>
      <c r="Q107" s="30"/>
      <c r="R107" s="30"/>
      <c r="S107" s="30"/>
    </row>
    <row r="108" spans="1:19" ht="33.75" hidden="1" customHeight="1">
      <c r="A108" s="21" t="s">
        <v>458</v>
      </c>
      <c r="B108" s="31">
        <v>1103</v>
      </c>
      <c r="C108" s="55"/>
      <c r="D108" s="55"/>
      <c r="E108" s="55"/>
      <c r="F108" s="55"/>
      <c r="G108" s="55"/>
      <c r="H108" s="55"/>
      <c r="I108" s="55"/>
      <c r="J108" s="55"/>
      <c r="K108" s="55"/>
      <c r="L108" s="27"/>
      <c r="M108" s="27"/>
      <c r="N108" s="28"/>
      <c r="O108" s="28"/>
      <c r="P108" s="29"/>
      <c r="Q108" s="30"/>
      <c r="R108" s="30"/>
      <c r="S108" s="30"/>
    </row>
    <row r="109" spans="1:19" ht="22.5" hidden="1" customHeight="1">
      <c r="A109" s="21" t="s">
        <v>459</v>
      </c>
      <c r="B109" s="31">
        <v>1104</v>
      </c>
      <c r="C109" s="55"/>
      <c r="D109" s="55"/>
      <c r="E109" s="55"/>
      <c r="F109" s="55"/>
      <c r="G109" s="55"/>
      <c r="H109" s="55"/>
      <c r="I109" s="55"/>
      <c r="J109" s="55"/>
      <c r="K109" s="55"/>
      <c r="L109" s="27"/>
      <c r="M109" s="27"/>
      <c r="N109" s="28"/>
      <c r="O109" s="28"/>
      <c r="P109" s="29"/>
      <c r="Q109" s="30"/>
      <c r="R109" s="30"/>
      <c r="S109" s="30"/>
    </row>
    <row r="110" spans="1:19" ht="78.75" hidden="1" customHeight="1">
      <c r="A110" s="21" t="s">
        <v>460</v>
      </c>
      <c r="B110" s="31">
        <v>1105</v>
      </c>
      <c r="C110" s="55"/>
      <c r="D110" s="55"/>
      <c r="E110" s="55"/>
      <c r="F110" s="55"/>
      <c r="G110" s="55"/>
      <c r="H110" s="55"/>
      <c r="I110" s="55"/>
      <c r="J110" s="55"/>
      <c r="K110" s="55"/>
      <c r="L110" s="27"/>
      <c r="M110" s="27"/>
      <c r="N110" s="28"/>
      <c r="O110" s="28"/>
      <c r="P110" s="29"/>
      <c r="Q110" s="30"/>
      <c r="R110" s="30"/>
      <c r="S110" s="30"/>
    </row>
    <row r="111" spans="1:19" ht="56.25" hidden="1" customHeight="1">
      <c r="A111" s="21" t="s">
        <v>461</v>
      </c>
      <c r="B111" s="31">
        <v>1106</v>
      </c>
      <c r="C111" s="55"/>
      <c r="D111" s="55"/>
      <c r="E111" s="55"/>
      <c r="F111" s="55"/>
      <c r="G111" s="55"/>
      <c r="H111" s="55"/>
      <c r="I111" s="55"/>
      <c r="J111" s="55"/>
      <c r="K111" s="55"/>
      <c r="L111" s="27"/>
      <c r="M111" s="27"/>
      <c r="N111" s="28"/>
      <c r="O111" s="28"/>
      <c r="P111" s="29"/>
      <c r="Q111" s="30"/>
      <c r="R111" s="30"/>
      <c r="S111" s="30"/>
    </row>
    <row r="112" spans="1:19" ht="56.25" hidden="1" customHeight="1">
      <c r="A112" s="21" t="s">
        <v>462</v>
      </c>
      <c r="B112" s="31">
        <v>1107</v>
      </c>
      <c r="C112" s="55"/>
      <c r="D112" s="55"/>
      <c r="E112" s="55"/>
      <c r="F112" s="55"/>
      <c r="G112" s="55"/>
      <c r="H112" s="55"/>
      <c r="I112" s="55"/>
      <c r="J112" s="55"/>
      <c r="K112" s="55"/>
      <c r="L112" s="27"/>
      <c r="M112" s="27"/>
      <c r="N112" s="28"/>
      <c r="O112" s="28"/>
      <c r="P112" s="29"/>
      <c r="Q112" s="30"/>
      <c r="R112" s="30"/>
      <c r="S112" s="30"/>
    </row>
    <row r="113" spans="1:19" ht="33.75" hidden="1" customHeight="1">
      <c r="A113" s="21" t="s">
        <v>463</v>
      </c>
      <c r="B113" s="31">
        <v>1108</v>
      </c>
      <c r="C113" s="55"/>
      <c r="D113" s="55"/>
      <c r="E113" s="55"/>
      <c r="F113" s="55"/>
      <c r="G113" s="55"/>
      <c r="H113" s="55"/>
      <c r="I113" s="55"/>
      <c r="J113" s="55"/>
      <c r="K113" s="55"/>
      <c r="L113" s="27"/>
      <c r="M113" s="27"/>
      <c r="N113" s="28"/>
      <c r="O113" s="28"/>
      <c r="P113" s="29"/>
      <c r="Q113" s="30"/>
      <c r="R113" s="30"/>
      <c r="S113" s="30"/>
    </row>
    <row r="114" spans="1:19" ht="33.75" hidden="1" customHeight="1">
      <c r="A114" s="21" t="s">
        <v>464</v>
      </c>
      <c r="B114" s="31">
        <v>1109</v>
      </c>
      <c r="C114" s="55"/>
      <c r="D114" s="55"/>
      <c r="E114" s="55"/>
      <c r="F114" s="55"/>
      <c r="G114" s="55"/>
      <c r="H114" s="55"/>
      <c r="I114" s="55"/>
      <c r="J114" s="55"/>
      <c r="K114" s="55"/>
      <c r="L114" s="27"/>
      <c r="M114" s="27"/>
      <c r="N114" s="28"/>
      <c r="O114" s="28"/>
      <c r="P114" s="29"/>
      <c r="Q114" s="30"/>
      <c r="R114" s="30"/>
      <c r="S114" s="30"/>
    </row>
    <row r="115" spans="1:19" ht="78.75" hidden="1" customHeight="1">
      <c r="A115" s="21" t="s">
        <v>465</v>
      </c>
      <c r="B115" s="31">
        <v>1110</v>
      </c>
      <c r="C115" s="55"/>
      <c r="D115" s="55"/>
      <c r="E115" s="55"/>
      <c r="F115" s="55"/>
      <c r="G115" s="55"/>
      <c r="H115" s="55"/>
      <c r="I115" s="55"/>
      <c r="J115" s="55"/>
      <c r="K115" s="55"/>
      <c r="L115" s="27"/>
      <c r="M115" s="27"/>
      <c r="N115" s="28"/>
      <c r="O115" s="28"/>
      <c r="P115" s="29"/>
      <c r="Q115" s="30"/>
      <c r="R115" s="30"/>
      <c r="S115" s="30"/>
    </row>
    <row r="116" spans="1:19" ht="90" hidden="1" customHeight="1">
      <c r="A116" s="21" t="s">
        <v>466</v>
      </c>
      <c r="B116" s="31">
        <v>1111</v>
      </c>
      <c r="C116" s="33" t="s">
        <v>371</v>
      </c>
      <c r="D116" s="33" t="s">
        <v>467</v>
      </c>
      <c r="E116" s="33" t="s">
        <v>23</v>
      </c>
      <c r="F116" s="55"/>
      <c r="G116" s="55"/>
      <c r="H116" s="55"/>
      <c r="I116" s="55"/>
      <c r="J116" s="55"/>
      <c r="K116" s="55"/>
      <c r="L116" s="27" t="s">
        <v>392</v>
      </c>
      <c r="M116" s="27" t="s">
        <v>393</v>
      </c>
      <c r="N116" s="28"/>
      <c r="O116" s="28"/>
      <c r="P116" s="29"/>
      <c r="Q116" s="30"/>
      <c r="R116" s="30"/>
      <c r="S116" s="30"/>
    </row>
    <row r="117" spans="1:19" ht="78.75" hidden="1" customHeight="1">
      <c r="A117" s="21" t="s">
        <v>468</v>
      </c>
      <c r="B117" s="31">
        <v>1112</v>
      </c>
      <c r="C117" s="55"/>
      <c r="D117" s="55"/>
      <c r="E117" s="55"/>
      <c r="F117" s="55"/>
      <c r="G117" s="55"/>
      <c r="H117" s="55"/>
      <c r="I117" s="55"/>
      <c r="J117" s="55"/>
      <c r="K117" s="55"/>
      <c r="L117" s="27"/>
      <c r="M117" s="27"/>
      <c r="N117" s="28"/>
      <c r="O117" s="28"/>
      <c r="P117" s="29"/>
      <c r="Q117" s="30"/>
      <c r="R117" s="30"/>
      <c r="S117" s="30"/>
    </row>
    <row r="118" spans="1:19" ht="132.75" hidden="1" customHeight="1">
      <c r="A118" s="21" t="s">
        <v>469</v>
      </c>
      <c r="B118" s="31">
        <v>1113</v>
      </c>
      <c r="C118" s="33" t="s">
        <v>470</v>
      </c>
      <c r="D118" s="33" t="s">
        <v>471</v>
      </c>
      <c r="E118" s="33" t="s">
        <v>472</v>
      </c>
      <c r="F118" s="55"/>
      <c r="G118" s="55"/>
      <c r="H118" s="55"/>
      <c r="I118" s="55"/>
      <c r="J118" s="55"/>
      <c r="K118" s="55"/>
      <c r="L118" s="27" t="s">
        <v>473</v>
      </c>
      <c r="M118" s="27" t="s">
        <v>474</v>
      </c>
      <c r="N118" s="28"/>
      <c r="O118" s="28"/>
      <c r="P118" s="29"/>
      <c r="Q118" s="30"/>
      <c r="R118" s="30"/>
      <c r="S118" s="30"/>
    </row>
    <row r="119" spans="1:19" ht="22.5" hidden="1" customHeight="1">
      <c r="A119" s="21" t="s">
        <v>475</v>
      </c>
      <c r="B119" s="31">
        <v>1114</v>
      </c>
      <c r="C119" s="55"/>
      <c r="D119" s="55"/>
      <c r="E119" s="55"/>
      <c r="F119" s="55"/>
      <c r="G119" s="55"/>
      <c r="H119" s="55"/>
      <c r="I119" s="55"/>
      <c r="J119" s="55"/>
      <c r="K119" s="55"/>
      <c r="L119" s="27"/>
      <c r="M119" s="27"/>
      <c r="N119" s="28"/>
      <c r="O119" s="28"/>
      <c r="P119" s="29"/>
      <c r="Q119" s="30"/>
      <c r="R119" s="30"/>
      <c r="S119" s="30"/>
    </row>
    <row r="120" spans="1:19" ht="123.75" hidden="1" customHeight="1">
      <c r="A120" s="21" t="s">
        <v>476</v>
      </c>
      <c r="B120" s="31">
        <v>1115</v>
      </c>
      <c r="C120" s="33"/>
      <c r="D120" s="33"/>
      <c r="E120" s="33"/>
      <c r="F120" s="21"/>
      <c r="G120" s="21"/>
      <c r="H120" s="21"/>
      <c r="I120" s="21"/>
      <c r="J120" s="21"/>
      <c r="K120" s="21"/>
      <c r="L120" s="27"/>
      <c r="M120" s="27"/>
      <c r="N120" s="28"/>
      <c r="O120" s="28"/>
      <c r="P120" s="29"/>
      <c r="Q120" s="30"/>
      <c r="R120" s="30"/>
      <c r="S120" s="30"/>
    </row>
    <row r="121" spans="1:19" ht="94.5" hidden="1" customHeight="1">
      <c r="A121" s="21" t="s">
        <v>477</v>
      </c>
      <c r="B121" s="31">
        <v>1116</v>
      </c>
      <c r="C121" s="55"/>
      <c r="D121" s="55"/>
      <c r="E121" s="55"/>
      <c r="F121" s="55"/>
      <c r="G121" s="55"/>
      <c r="H121" s="55"/>
      <c r="I121" s="55"/>
      <c r="J121" s="55"/>
      <c r="K121" s="55"/>
      <c r="L121" s="27"/>
      <c r="M121" s="27"/>
      <c r="N121" s="28"/>
      <c r="O121" s="28"/>
      <c r="P121" s="29"/>
      <c r="Q121" s="30"/>
      <c r="R121" s="30"/>
      <c r="S121" s="30"/>
    </row>
    <row r="122" spans="1:19" ht="12.75" hidden="1" customHeight="1">
      <c r="A122" s="21" t="s">
        <v>9</v>
      </c>
      <c r="B122" s="31">
        <v>1117</v>
      </c>
      <c r="C122" s="21"/>
      <c r="D122" s="22"/>
      <c r="E122" s="22"/>
      <c r="F122" s="21"/>
      <c r="G122" s="22"/>
      <c r="H122" s="22"/>
      <c r="I122" s="22"/>
      <c r="J122" s="22"/>
      <c r="K122" s="22"/>
      <c r="L122" s="57"/>
      <c r="M122" s="57"/>
      <c r="N122" s="58"/>
      <c r="O122" s="58"/>
      <c r="P122" s="29"/>
      <c r="Q122" s="30"/>
      <c r="R122" s="30"/>
      <c r="S122" s="30"/>
    </row>
    <row r="123" spans="1:19" ht="12.75" hidden="1" customHeight="1">
      <c r="A123" s="21" t="s">
        <v>9</v>
      </c>
      <c r="B123" s="31">
        <v>1118</v>
      </c>
      <c r="C123" s="21"/>
      <c r="D123" s="22"/>
      <c r="E123" s="22"/>
      <c r="F123" s="21"/>
      <c r="G123" s="22"/>
      <c r="H123" s="22"/>
      <c r="I123" s="22"/>
      <c r="J123" s="22"/>
      <c r="K123" s="22"/>
      <c r="L123" s="57"/>
      <c r="M123" s="57"/>
      <c r="N123" s="58"/>
      <c r="O123" s="58"/>
      <c r="P123" s="29"/>
      <c r="Q123" s="30"/>
      <c r="R123" s="30"/>
      <c r="S123" s="30"/>
    </row>
    <row r="124" spans="1:19" ht="78.75" customHeight="1">
      <c r="A124" s="19" t="s">
        <v>64</v>
      </c>
      <c r="B124" s="22" t="s">
        <v>63</v>
      </c>
      <c r="C124" s="21" t="s">
        <v>5</v>
      </c>
      <c r="D124" s="22" t="s">
        <v>5</v>
      </c>
      <c r="E124" s="22" t="s">
        <v>5</v>
      </c>
      <c r="F124" s="21" t="s">
        <v>5</v>
      </c>
      <c r="G124" s="22" t="s">
        <v>5</v>
      </c>
      <c r="H124" s="22" t="s">
        <v>5</v>
      </c>
      <c r="I124" s="22"/>
      <c r="J124" s="22"/>
      <c r="K124" s="22"/>
      <c r="L124" s="22" t="s">
        <v>5</v>
      </c>
      <c r="M124" s="23" t="s">
        <v>5</v>
      </c>
      <c r="N124" s="17">
        <f t="shared" ref="N124:S124" si="2">N125+N137+N140</f>
        <v>0</v>
      </c>
      <c r="O124" s="17">
        <f t="shared" si="2"/>
        <v>0</v>
      </c>
      <c r="P124" s="17">
        <f t="shared" si="2"/>
        <v>0</v>
      </c>
      <c r="Q124" s="18">
        <f t="shared" si="2"/>
        <v>0</v>
      </c>
      <c r="R124" s="18">
        <f t="shared" si="2"/>
        <v>0</v>
      </c>
      <c r="S124" s="18">
        <f t="shared" si="2"/>
        <v>0</v>
      </c>
    </row>
    <row r="125" spans="1:19" ht="47.25" hidden="1" customHeight="1">
      <c r="A125" s="21" t="s">
        <v>478</v>
      </c>
      <c r="B125" s="31">
        <v>1201</v>
      </c>
      <c r="C125" s="21" t="s">
        <v>5</v>
      </c>
      <c r="D125" s="22" t="s">
        <v>5</v>
      </c>
      <c r="E125" s="22" t="s">
        <v>5</v>
      </c>
      <c r="F125" s="21" t="s">
        <v>5</v>
      </c>
      <c r="G125" s="22" t="s">
        <v>5</v>
      </c>
      <c r="H125" s="22" t="s">
        <v>5</v>
      </c>
      <c r="I125" s="22"/>
      <c r="J125" s="22"/>
      <c r="K125" s="22"/>
      <c r="L125" s="22" t="s">
        <v>5</v>
      </c>
      <c r="M125" s="23" t="s">
        <v>5</v>
      </c>
      <c r="N125" s="17">
        <f t="shared" ref="N125:S125" si="3">SUM(N126:N136)</f>
        <v>0</v>
      </c>
      <c r="O125" s="17">
        <f t="shared" si="3"/>
        <v>0</v>
      </c>
      <c r="P125" s="17">
        <f t="shared" si="3"/>
        <v>0</v>
      </c>
      <c r="Q125" s="18">
        <f t="shared" si="3"/>
        <v>0</v>
      </c>
      <c r="R125" s="18">
        <f t="shared" si="3"/>
        <v>0</v>
      </c>
      <c r="S125" s="18">
        <f t="shared" si="3"/>
        <v>0</v>
      </c>
    </row>
    <row r="126" spans="1:19" ht="157.5" hidden="1">
      <c r="A126" s="21" t="s">
        <v>61</v>
      </c>
      <c r="B126" s="31">
        <v>1202</v>
      </c>
      <c r="C126" s="21" t="s">
        <v>479</v>
      </c>
      <c r="D126" s="21" t="s">
        <v>480</v>
      </c>
      <c r="E126" s="21" t="s">
        <v>146</v>
      </c>
      <c r="F126" s="21"/>
      <c r="G126" s="59" t="s">
        <v>56</v>
      </c>
      <c r="H126" s="21" t="s">
        <v>481</v>
      </c>
      <c r="I126" s="21"/>
      <c r="J126" s="21"/>
      <c r="K126" s="21"/>
      <c r="L126" s="27" t="s">
        <v>248</v>
      </c>
      <c r="M126" s="27" t="s">
        <v>392</v>
      </c>
      <c r="N126" s="60"/>
      <c r="O126" s="60"/>
      <c r="P126" s="29"/>
      <c r="Q126" s="30"/>
      <c r="R126" s="30"/>
      <c r="S126" s="30"/>
    </row>
    <row r="127" spans="1:19" ht="22.5" hidden="1" customHeight="1">
      <c r="A127" s="21" t="s">
        <v>482</v>
      </c>
      <c r="B127" s="31">
        <v>1203</v>
      </c>
      <c r="C127" s="55"/>
      <c r="D127" s="55"/>
      <c r="E127" s="55"/>
      <c r="F127" s="55"/>
      <c r="G127" s="55"/>
      <c r="H127" s="55"/>
      <c r="I127" s="55"/>
      <c r="J127" s="55"/>
      <c r="K127" s="55"/>
      <c r="L127" s="27"/>
      <c r="M127" s="27"/>
      <c r="N127" s="61"/>
      <c r="O127" s="61"/>
      <c r="P127" s="29"/>
      <c r="Q127" s="30"/>
      <c r="R127" s="30"/>
      <c r="S127" s="30"/>
    </row>
    <row r="128" spans="1:19" ht="33.75" hidden="1" customHeight="1">
      <c r="A128" s="21" t="s">
        <v>483</v>
      </c>
      <c r="B128" s="31">
        <v>1204</v>
      </c>
      <c r="C128" s="55"/>
      <c r="D128" s="55"/>
      <c r="E128" s="55"/>
      <c r="F128" s="55"/>
      <c r="G128" s="55"/>
      <c r="H128" s="55"/>
      <c r="I128" s="55"/>
      <c r="J128" s="55"/>
      <c r="K128" s="55"/>
      <c r="L128" s="27"/>
      <c r="M128" s="27"/>
      <c r="N128" s="61"/>
      <c r="O128" s="61"/>
      <c r="P128" s="29"/>
      <c r="Q128" s="30"/>
      <c r="R128" s="30"/>
      <c r="S128" s="30"/>
    </row>
    <row r="129" spans="1:19" ht="45" hidden="1" customHeight="1">
      <c r="A129" s="21" t="s">
        <v>484</v>
      </c>
      <c r="B129" s="31">
        <v>1205</v>
      </c>
      <c r="C129" s="55"/>
      <c r="D129" s="55"/>
      <c r="E129" s="55"/>
      <c r="F129" s="55"/>
      <c r="G129" s="55"/>
      <c r="H129" s="55"/>
      <c r="I129" s="55"/>
      <c r="J129" s="55"/>
      <c r="K129" s="55"/>
      <c r="L129" s="27"/>
      <c r="M129" s="27"/>
      <c r="N129" s="61"/>
      <c r="O129" s="61"/>
      <c r="P129" s="29"/>
      <c r="Q129" s="30"/>
      <c r="R129" s="30"/>
      <c r="S129" s="30"/>
    </row>
    <row r="130" spans="1:19" ht="45" hidden="1" customHeight="1">
      <c r="A130" s="21" t="s">
        <v>485</v>
      </c>
      <c r="B130" s="31">
        <v>1206</v>
      </c>
      <c r="C130" s="55"/>
      <c r="D130" s="55"/>
      <c r="E130" s="55"/>
      <c r="F130" s="55"/>
      <c r="G130" s="55"/>
      <c r="H130" s="55"/>
      <c r="I130" s="55"/>
      <c r="J130" s="55"/>
      <c r="K130" s="55"/>
      <c r="L130" s="27"/>
      <c r="M130" s="27"/>
      <c r="N130" s="61"/>
      <c r="O130" s="61"/>
      <c r="P130" s="29"/>
      <c r="Q130" s="30"/>
      <c r="R130" s="30"/>
      <c r="S130" s="30"/>
    </row>
    <row r="131" spans="1:19" ht="126" hidden="1">
      <c r="A131" s="21" t="s">
        <v>486</v>
      </c>
      <c r="B131" s="31">
        <v>1207</v>
      </c>
      <c r="C131" s="21"/>
      <c r="D131" s="21" t="s">
        <v>487</v>
      </c>
      <c r="E131" s="21" t="s">
        <v>488</v>
      </c>
      <c r="F131" s="21"/>
      <c r="G131" s="21" t="s">
        <v>489</v>
      </c>
      <c r="H131" s="21" t="s">
        <v>490</v>
      </c>
      <c r="I131" s="21"/>
      <c r="J131" s="21"/>
      <c r="K131" s="21"/>
      <c r="L131" s="27" t="s">
        <v>491</v>
      </c>
      <c r="M131" s="27" t="s">
        <v>492</v>
      </c>
      <c r="N131" s="60"/>
      <c r="O131" s="60"/>
      <c r="P131" s="29"/>
      <c r="Q131" s="30"/>
      <c r="R131" s="30"/>
      <c r="S131" s="30"/>
    </row>
    <row r="132" spans="1:19" ht="45" hidden="1" customHeight="1">
      <c r="A132" s="21" t="s">
        <v>493</v>
      </c>
      <c r="B132" s="31">
        <v>1208</v>
      </c>
      <c r="C132" s="55"/>
      <c r="D132" s="55"/>
      <c r="E132" s="55"/>
      <c r="F132" s="55"/>
      <c r="G132" s="55"/>
      <c r="H132" s="55"/>
      <c r="I132" s="55"/>
      <c r="J132" s="55"/>
      <c r="K132" s="55"/>
      <c r="L132" s="27"/>
      <c r="M132" s="27"/>
      <c r="N132" s="61"/>
      <c r="O132" s="61"/>
      <c r="P132" s="29"/>
      <c r="Q132" s="30"/>
      <c r="R132" s="30"/>
      <c r="S132" s="30"/>
    </row>
    <row r="133" spans="1:19" ht="56.25" hidden="1" customHeight="1">
      <c r="A133" s="21" t="s">
        <v>494</v>
      </c>
      <c r="B133" s="31">
        <v>1209</v>
      </c>
      <c r="C133" s="55"/>
      <c r="D133" s="55"/>
      <c r="E133" s="55"/>
      <c r="F133" s="55"/>
      <c r="G133" s="55"/>
      <c r="H133" s="55"/>
      <c r="I133" s="55"/>
      <c r="J133" s="55"/>
      <c r="K133" s="55"/>
      <c r="L133" s="27"/>
      <c r="M133" s="27"/>
      <c r="N133" s="61"/>
      <c r="O133" s="61"/>
      <c r="P133" s="29"/>
      <c r="Q133" s="30"/>
      <c r="R133" s="30"/>
      <c r="S133" s="30"/>
    </row>
    <row r="134" spans="1:19" ht="22.5" hidden="1" customHeight="1">
      <c r="A134" s="21" t="s">
        <v>495</v>
      </c>
      <c r="B134" s="31">
        <v>1210</v>
      </c>
      <c r="C134" s="55"/>
      <c r="D134" s="55"/>
      <c r="E134" s="55"/>
      <c r="F134" s="55"/>
      <c r="G134" s="55"/>
      <c r="H134" s="55"/>
      <c r="I134" s="55"/>
      <c r="J134" s="55"/>
      <c r="K134" s="55"/>
      <c r="L134" s="27"/>
      <c r="M134" s="27"/>
      <c r="N134" s="61"/>
      <c r="O134" s="61"/>
      <c r="P134" s="29"/>
      <c r="Q134" s="30"/>
      <c r="R134" s="30"/>
      <c r="S134" s="30"/>
    </row>
    <row r="135" spans="1:19" ht="33.75" hidden="1" customHeight="1">
      <c r="A135" s="21" t="s">
        <v>496</v>
      </c>
      <c r="B135" s="31">
        <v>1211</v>
      </c>
      <c r="C135" s="55"/>
      <c r="D135" s="55"/>
      <c r="E135" s="55"/>
      <c r="F135" s="55"/>
      <c r="G135" s="55"/>
      <c r="H135" s="55"/>
      <c r="I135" s="55"/>
      <c r="J135" s="55"/>
      <c r="K135" s="55"/>
      <c r="L135" s="27"/>
      <c r="M135" s="27"/>
      <c r="N135" s="61"/>
      <c r="O135" s="61"/>
      <c r="P135" s="29"/>
      <c r="Q135" s="30"/>
      <c r="R135" s="30"/>
      <c r="S135" s="30"/>
    </row>
    <row r="136" spans="1:19" ht="33.75" hidden="1" customHeight="1">
      <c r="A136" s="21" t="s">
        <v>497</v>
      </c>
      <c r="B136" s="31">
        <v>1212</v>
      </c>
      <c r="C136" s="55"/>
      <c r="D136" s="55"/>
      <c r="E136" s="55"/>
      <c r="F136" s="55"/>
      <c r="G136" s="55"/>
      <c r="H136" s="55"/>
      <c r="I136" s="55"/>
      <c r="J136" s="55"/>
      <c r="K136" s="55"/>
      <c r="L136" s="27"/>
      <c r="M136" s="27"/>
      <c r="N136" s="61"/>
      <c r="O136" s="61"/>
      <c r="P136" s="29"/>
      <c r="Q136" s="30"/>
      <c r="R136" s="30"/>
      <c r="S136" s="30"/>
    </row>
    <row r="137" spans="1:19" ht="67.5" customHeight="1">
      <c r="A137" s="19" t="s">
        <v>40</v>
      </c>
      <c r="B137" s="31">
        <v>1300</v>
      </c>
      <c r="C137" s="21" t="s">
        <v>5</v>
      </c>
      <c r="D137" s="22" t="s">
        <v>5</v>
      </c>
      <c r="E137" s="22" t="s">
        <v>5</v>
      </c>
      <c r="F137" s="21" t="s">
        <v>5</v>
      </c>
      <c r="G137" s="22" t="s">
        <v>5</v>
      </c>
      <c r="H137" s="22" t="s">
        <v>5</v>
      </c>
      <c r="I137" s="22"/>
      <c r="J137" s="22"/>
      <c r="K137" s="22"/>
      <c r="L137" s="22" t="s">
        <v>5</v>
      </c>
      <c r="M137" s="23" t="s">
        <v>5</v>
      </c>
      <c r="N137" s="17">
        <f t="shared" ref="N137:S137" si="4">SUM(N138:N139)</f>
        <v>0</v>
      </c>
      <c r="O137" s="17">
        <f t="shared" si="4"/>
        <v>0</v>
      </c>
      <c r="P137" s="17">
        <f t="shared" si="4"/>
        <v>0</v>
      </c>
      <c r="Q137" s="18">
        <f t="shared" si="4"/>
        <v>0</v>
      </c>
      <c r="R137" s="18">
        <f t="shared" si="4"/>
        <v>0</v>
      </c>
      <c r="S137" s="18">
        <f t="shared" si="4"/>
        <v>0</v>
      </c>
    </row>
    <row r="138" spans="1:19" ht="12.75" hidden="1" customHeight="1">
      <c r="A138" s="21" t="s">
        <v>9</v>
      </c>
      <c r="B138" s="31">
        <v>1301</v>
      </c>
      <c r="C138" s="21"/>
      <c r="D138" s="22"/>
      <c r="E138" s="22"/>
      <c r="F138" s="21"/>
      <c r="G138" s="22"/>
      <c r="H138" s="22"/>
      <c r="I138" s="22"/>
      <c r="J138" s="22"/>
      <c r="K138" s="22"/>
      <c r="L138" s="22"/>
      <c r="M138" s="23"/>
      <c r="N138" s="62"/>
      <c r="O138" s="62"/>
      <c r="P138" s="29"/>
      <c r="Q138" s="30"/>
      <c r="R138" s="30"/>
      <c r="S138" s="30"/>
    </row>
    <row r="139" spans="1:19" ht="12.75" hidden="1" customHeight="1">
      <c r="A139" s="21" t="s">
        <v>9</v>
      </c>
      <c r="B139" s="31">
        <v>1302</v>
      </c>
      <c r="C139" s="21"/>
      <c r="D139" s="22"/>
      <c r="E139" s="22"/>
      <c r="F139" s="21"/>
      <c r="G139" s="22"/>
      <c r="H139" s="22"/>
      <c r="I139" s="22"/>
      <c r="J139" s="22"/>
      <c r="K139" s="22"/>
      <c r="L139" s="22"/>
      <c r="M139" s="23"/>
      <c r="N139" s="62"/>
      <c r="O139" s="62"/>
      <c r="P139" s="29"/>
      <c r="Q139" s="30"/>
      <c r="R139" s="30"/>
      <c r="S139" s="30"/>
    </row>
    <row r="140" spans="1:19" ht="67.5" customHeight="1">
      <c r="A140" s="19" t="s">
        <v>39</v>
      </c>
      <c r="B140" s="31">
        <v>1400</v>
      </c>
      <c r="C140" s="21" t="s">
        <v>5</v>
      </c>
      <c r="D140" s="22" t="s">
        <v>5</v>
      </c>
      <c r="E140" s="22" t="s">
        <v>5</v>
      </c>
      <c r="F140" s="21" t="s">
        <v>5</v>
      </c>
      <c r="G140" s="22" t="s">
        <v>5</v>
      </c>
      <c r="H140" s="22" t="s">
        <v>5</v>
      </c>
      <c r="I140" s="22"/>
      <c r="J140" s="22"/>
      <c r="K140" s="22"/>
      <c r="L140" s="22" t="s">
        <v>5</v>
      </c>
      <c r="M140" s="23" t="s">
        <v>5</v>
      </c>
      <c r="N140" s="17">
        <f t="shared" ref="N140:S140" si="5">SUM(N141:N142)</f>
        <v>0</v>
      </c>
      <c r="O140" s="17">
        <f t="shared" si="5"/>
        <v>0</v>
      </c>
      <c r="P140" s="17">
        <f t="shared" si="5"/>
        <v>0</v>
      </c>
      <c r="Q140" s="18">
        <f t="shared" si="5"/>
        <v>0</v>
      </c>
      <c r="R140" s="18">
        <f t="shared" si="5"/>
        <v>0</v>
      </c>
      <c r="S140" s="18">
        <f t="shared" si="5"/>
        <v>0</v>
      </c>
    </row>
    <row r="141" spans="1:19" ht="12.75" hidden="1" customHeight="1">
      <c r="A141" s="21" t="s">
        <v>9</v>
      </c>
      <c r="B141" s="31">
        <v>1401</v>
      </c>
      <c r="C141" s="21"/>
      <c r="D141" s="22"/>
      <c r="E141" s="22"/>
      <c r="F141" s="21"/>
      <c r="G141" s="22"/>
      <c r="H141" s="22"/>
      <c r="I141" s="22"/>
      <c r="J141" s="22"/>
      <c r="K141" s="22"/>
      <c r="L141" s="22"/>
      <c r="M141" s="23"/>
      <c r="N141" s="62"/>
      <c r="O141" s="62"/>
      <c r="P141" s="29"/>
      <c r="Q141" s="30"/>
      <c r="R141" s="30"/>
      <c r="S141" s="30"/>
    </row>
    <row r="142" spans="1:19" ht="12.75" hidden="1" customHeight="1">
      <c r="A142" s="21" t="s">
        <v>9</v>
      </c>
      <c r="B142" s="31">
        <v>1402</v>
      </c>
      <c r="C142" s="21"/>
      <c r="D142" s="22"/>
      <c r="E142" s="22"/>
      <c r="F142" s="21"/>
      <c r="G142" s="22"/>
      <c r="H142" s="22"/>
      <c r="I142" s="22"/>
      <c r="J142" s="22"/>
      <c r="K142" s="22"/>
      <c r="L142" s="22"/>
      <c r="M142" s="23"/>
      <c r="N142" s="62"/>
      <c r="O142" s="62"/>
      <c r="P142" s="29"/>
      <c r="Q142" s="30"/>
      <c r="R142" s="30"/>
      <c r="S142" s="30"/>
    </row>
    <row r="143" spans="1:19" ht="101.25" customHeight="1">
      <c r="A143" s="19" t="s">
        <v>38</v>
      </c>
      <c r="B143" s="31">
        <v>1500</v>
      </c>
      <c r="C143" s="21" t="s">
        <v>5</v>
      </c>
      <c r="D143" s="22" t="s">
        <v>5</v>
      </c>
      <c r="E143" s="22" t="s">
        <v>5</v>
      </c>
      <c r="F143" s="21" t="s">
        <v>5</v>
      </c>
      <c r="G143" s="22" t="s">
        <v>5</v>
      </c>
      <c r="H143" s="22" t="s">
        <v>5</v>
      </c>
      <c r="I143" s="22"/>
      <c r="J143" s="22"/>
      <c r="K143" s="22"/>
      <c r="L143" s="22" t="s">
        <v>5</v>
      </c>
      <c r="M143" s="23" t="s">
        <v>5</v>
      </c>
      <c r="N143" s="17">
        <f t="shared" ref="N143:S143" si="6">N144+N189</f>
        <v>1157420.2</v>
      </c>
      <c r="O143" s="17">
        <f t="shared" si="6"/>
        <v>1145596.8999999999</v>
      </c>
      <c r="P143" s="17">
        <f t="shared" si="6"/>
        <v>1244972.7</v>
      </c>
      <c r="Q143" s="18">
        <f t="shared" si="6"/>
        <v>1217494.9000000006</v>
      </c>
      <c r="R143" s="18">
        <f t="shared" si="6"/>
        <v>1218684.2000000002</v>
      </c>
      <c r="S143" s="18">
        <f t="shared" si="6"/>
        <v>1218675.6000000003</v>
      </c>
    </row>
    <row r="144" spans="1:19" ht="33.75" customHeight="1">
      <c r="A144" s="19" t="s">
        <v>498</v>
      </c>
      <c r="B144" s="31">
        <v>1501</v>
      </c>
      <c r="C144" s="21" t="s">
        <v>5</v>
      </c>
      <c r="D144" s="22" t="s">
        <v>5</v>
      </c>
      <c r="E144" s="22" t="s">
        <v>5</v>
      </c>
      <c r="F144" s="21" t="s">
        <v>5</v>
      </c>
      <c r="G144" s="22" t="s">
        <v>5</v>
      </c>
      <c r="H144" s="22" t="s">
        <v>5</v>
      </c>
      <c r="I144" s="22"/>
      <c r="J144" s="22"/>
      <c r="K144" s="22"/>
      <c r="L144" s="22" t="s">
        <v>5</v>
      </c>
      <c r="M144" s="23" t="s">
        <v>5</v>
      </c>
      <c r="N144" s="17">
        <f t="shared" ref="N144:S144" si="7">SUM(N145:N188)</f>
        <v>1157420.2</v>
      </c>
      <c r="O144" s="17">
        <f t="shared" si="7"/>
        <v>1145596.8999999999</v>
      </c>
      <c r="P144" s="17">
        <f>SUM(P145:P188)</f>
        <v>1244972.7</v>
      </c>
      <c r="Q144" s="18">
        <f t="shared" si="7"/>
        <v>1217494.9000000006</v>
      </c>
      <c r="R144" s="18">
        <f t="shared" si="7"/>
        <v>1218684.2000000002</v>
      </c>
      <c r="S144" s="18">
        <f t="shared" si="7"/>
        <v>1218675.6000000003</v>
      </c>
    </row>
    <row r="145" spans="1:19" ht="189" hidden="1">
      <c r="A145" s="21" t="s">
        <v>499</v>
      </c>
      <c r="B145" s="31">
        <v>1502</v>
      </c>
      <c r="C145" s="63"/>
      <c r="D145" s="63" t="s">
        <v>500</v>
      </c>
      <c r="E145" s="63" t="s">
        <v>501</v>
      </c>
      <c r="F145" s="63"/>
      <c r="G145" s="63" t="s">
        <v>489</v>
      </c>
      <c r="H145" s="63" t="s">
        <v>502</v>
      </c>
      <c r="I145" s="63"/>
      <c r="J145" s="63"/>
      <c r="K145" s="63"/>
      <c r="L145" s="64" t="s">
        <v>392</v>
      </c>
      <c r="M145" s="57" t="s">
        <v>238</v>
      </c>
      <c r="N145" s="62"/>
      <c r="O145" s="62"/>
      <c r="P145" s="29"/>
      <c r="Q145" s="30"/>
      <c r="R145" s="30"/>
      <c r="S145" s="30"/>
    </row>
    <row r="146" spans="1:19" ht="78.75" hidden="1" customHeight="1">
      <c r="A146" s="21" t="s">
        <v>503</v>
      </c>
      <c r="B146" s="31">
        <v>1503</v>
      </c>
      <c r="C146" s="26" t="s">
        <v>25</v>
      </c>
      <c r="D146" s="26" t="s">
        <v>24</v>
      </c>
      <c r="E146" s="26" t="s">
        <v>23</v>
      </c>
      <c r="F146" s="26" t="s">
        <v>504</v>
      </c>
      <c r="G146" s="26" t="s">
        <v>505</v>
      </c>
      <c r="H146" s="26" t="s">
        <v>506</v>
      </c>
      <c r="I146" s="26"/>
      <c r="J146" s="26"/>
      <c r="K146" s="26"/>
      <c r="L146" s="64" t="s">
        <v>392</v>
      </c>
      <c r="M146" s="57" t="s">
        <v>269</v>
      </c>
      <c r="N146" s="62"/>
      <c r="O146" s="62"/>
      <c r="P146" s="29"/>
      <c r="Q146" s="30"/>
      <c r="R146" s="30"/>
      <c r="S146" s="30"/>
    </row>
    <row r="147" spans="1:19" ht="126" hidden="1">
      <c r="A147" s="21" t="s">
        <v>507</v>
      </c>
      <c r="B147" s="31">
        <v>1504</v>
      </c>
      <c r="C147" s="65"/>
      <c r="D147" s="65" t="s">
        <v>508</v>
      </c>
      <c r="E147" s="65" t="s">
        <v>509</v>
      </c>
      <c r="F147" s="65"/>
      <c r="G147" s="66" t="s">
        <v>510</v>
      </c>
      <c r="H147" s="66" t="s">
        <v>511</v>
      </c>
      <c r="I147" s="66"/>
      <c r="J147" s="66"/>
      <c r="K147" s="66"/>
      <c r="L147" s="64" t="s">
        <v>392</v>
      </c>
      <c r="M147" s="57" t="s">
        <v>247</v>
      </c>
      <c r="N147" s="62"/>
      <c r="O147" s="62"/>
      <c r="P147" s="29"/>
      <c r="Q147" s="30"/>
      <c r="R147" s="30"/>
      <c r="S147" s="30"/>
    </row>
    <row r="148" spans="1:19" ht="45" hidden="1" customHeight="1">
      <c r="A148" s="21" t="s">
        <v>512</v>
      </c>
      <c r="B148" s="31">
        <v>1505</v>
      </c>
      <c r="C148" s="21"/>
      <c r="D148" s="22"/>
      <c r="E148" s="22"/>
      <c r="F148" s="21"/>
      <c r="G148" s="22"/>
      <c r="H148" s="22"/>
      <c r="I148" s="22"/>
      <c r="J148" s="22"/>
      <c r="K148" s="22"/>
      <c r="L148" s="64"/>
      <c r="M148" s="57"/>
      <c r="N148" s="62"/>
      <c r="O148" s="62"/>
      <c r="P148" s="29"/>
      <c r="Q148" s="30"/>
      <c r="R148" s="30"/>
      <c r="S148" s="30"/>
    </row>
    <row r="149" spans="1:19" ht="67.5" hidden="1" customHeight="1">
      <c r="A149" s="21" t="s">
        <v>513</v>
      </c>
      <c r="B149" s="31">
        <v>1506</v>
      </c>
      <c r="C149" s="26" t="s">
        <v>25</v>
      </c>
      <c r="D149" s="26" t="s">
        <v>24</v>
      </c>
      <c r="E149" s="26" t="s">
        <v>23</v>
      </c>
      <c r="F149" s="21"/>
      <c r="G149" s="22"/>
      <c r="H149" s="22"/>
      <c r="I149" s="22"/>
      <c r="J149" s="22"/>
      <c r="K149" s="22"/>
      <c r="L149" s="64" t="s">
        <v>392</v>
      </c>
      <c r="M149" s="57" t="s">
        <v>393</v>
      </c>
      <c r="N149" s="62"/>
      <c r="O149" s="62"/>
      <c r="P149" s="29"/>
      <c r="Q149" s="30"/>
      <c r="R149" s="30"/>
      <c r="S149" s="30"/>
    </row>
    <row r="150" spans="1:19" ht="78.75" hidden="1" customHeight="1">
      <c r="A150" s="21" t="s">
        <v>514</v>
      </c>
      <c r="B150" s="31">
        <v>1507</v>
      </c>
      <c r="C150" s="26" t="s">
        <v>25</v>
      </c>
      <c r="D150" s="26" t="s">
        <v>24</v>
      </c>
      <c r="E150" s="26" t="s">
        <v>23</v>
      </c>
      <c r="F150" s="67" t="s">
        <v>515</v>
      </c>
      <c r="G150" s="63" t="s">
        <v>505</v>
      </c>
      <c r="H150" s="63" t="s">
        <v>516</v>
      </c>
      <c r="I150" s="63"/>
      <c r="J150" s="63"/>
      <c r="K150" s="63"/>
      <c r="L150" s="64" t="s">
        <v>392</v>
      </c>
      <c r="M150" s="57" t="s">
        <v>393</v>
      </c>
      <c r="N150" s="62"/>
      <c r="O150" s="62"/>
      <c r="P150" s="29"/>
      <c r="Q150" s="30"/>
      <c r="R150" s="30"/>
      <c r="S150" s="30"/>
    </row>
    <row r="151" spans="1:19" ht="22.5" hidden="1" customHeight="1">
      <c r="A151" s="21" t="s">
        <v>517</v>
      </c>
      <c r="B151" s="31">
        <v>1508</v>
      </c>
      <c r="C151" s="21"/>
      <c r="D151" s="22"/>
      <c r="E151" s="22"/>
      <c r="F151" s="21"/>
      <c r="G151" s="22"/>
      <c r="H151" s="22"/>
      <c r="I151" s="22"/>
      <c r="J151" s="22"/>
      <c r="K151" s="22"/>
      <c r="L151" s="64"/>
      <c r="M151" s="57"/>
      <c r="N151" s="62"/>
      <c r="O151" s="62"/>
      <c r="P151" s="29"/>
      <c r="Q151" s="30"/>
      <c r="R151" s="30"/>
      <c r="S151" s="30"/>
    </row>
    <row r="152" spans="1:19" ht="33.75" hidden="1" customHeight="1">
      <c r="A152" s="21" t="s">
        <v>518</v>
      </c>
      <c r="B152" s="31">
        <v>1509</v>
      </c>
      <c r="C152" s="21"/>
      <c r="D152" s="22"/>
      <c r="E152" s="22"/>
      <c r="F152" s="21"/>
      <c r="G152" s="22"/>
      <c r="H152" s="22"/>
      <c r="I152" s="22"/>
      <c r="J152" s="22"/>
      <c r="K152" s="22"/>
      <c r="L152" s="64"/>
      <c r="M152" s="57"/>
      <c r="N152" s="62"/>
      <c r="O152" s="62"/>
      <c r="P152" s="29"/>
      <c r="Q152" s="30"/>
      <c r="R152" s="30"/>
      <c r="S152" s="30"/>
    </row>
    <row r="153" spans="1:19" ht="157.5" hidden="1">
      <c r="A153" s="21" t="s">
        <v>519</v>
      </c>
      <c r="B153" s="31">
        <v>1510</v>
      </c>
      <c r="C153" s="26" t="s">
        <v>25</v>
      </c>
      <c r="D153" s="26" t="s">
        <v>24</v>
      </c>
      <c r="E153" s="26" t="s">
        <v>23</v>
      </c>
      <c r="F153" s="67"/>
      <c r="G153" s="63" t="s">
        <v>520</v>
      </c>
      <c r="H153" s="63" t="s">
        <v>521</v>
      </c>
      <c r="I153" s="63"/>
      <c r="J153" s="63"/>
      <c r="K153" s="63"/>
      <c r="L153" s="64" t="s">
        <v>392</v>
      </c>
      <c r="M153" s="57" t="s">
        <v>247</v>
      </c>
      <c r="N153" s="62"/>
      <c r="O153" s="62"/>
      <c r="P153" s="29"/>
      <c r="Q153" s="30"/>
      <c r="R153" s="30"/>
      <c r="S153" s="30"/>
    </row>
    <row r="154" spans="1:19" ht="126" hidden="1">
      <c r="A154" s="21" t="s">
        <v>522</v>
      </c>
      <c r="B154" s="31">
        <v>1511</v>
      </c>
      <c r="C154" s="26"/>
      <c r="D154" s="26" t="s">
        <v>523</v>
      </c>
      <c r="E154" s="26" t="s">
        <v>524</v>
      </c>
      <c r="F154" s="51"/>
      <c r="G154" s="51" t="s">
        <v>525</v>
      </c>
      <c r="H154" s="51" t="s">
        <v>526</v>
      </c>
      <c r="I154" s="51"/>
      <c r="J154" s="51"/>
      <c r="K154" s="51"/>
      <c r="L154" s="64" t="s">
        <v>247</v>
      </c>
      <c r="M154" s="57" t="s">
        <v>238</v>
      </c>
      <c r="N154" s="62"/>
      <c r="O154" s="62"/>
      <c r="P154" s="29"/>
      <c r="Q154" s="30"/>
      <c r="R154" s="30"/>
      <c r="S154" s="30"/>
    </row>
    <row r="155" spans="1:19" ht="126" hidden="1">
      <c r="A155" s="21" t="s">
        <v>527</v>
      </c>
      <c r="B155" s="31">
        <v>1512</v>
      </c>
      <c r="C155" s="26"/>
      <c r="D155" s="26" t="s">
        <v>523</v>
      </c>
      <c r="E155" s="26" t="s">
        <v>524</v>
      </c>
      <c r="F155" s="51"/>
      <c r="G155" s="51" t="s">
        <v>525</v>
      </c>
      <c r="H155" s="51" t="s">
        <v>526</v>
      </c>
      <c r="I155" s="51"/>
      <c r="J155" s="51"/>
      <c r="K155" s="51"/>
      <c r="L155" s="64" t="s">
        <v>247</v>
      </c>
      <c r="M155" s="57" t="s">
        <v>238</v>
      </c>
      <c r="N155" s="62"/>
      <c r="O155" s="62"/>
      <c r="P155" s="29"/>
      <c r="Q155" s="30"/>
      <c r="R155" s="30"/>
      <c r="S155" s="30"/>
    </row>
    <row r="156" spans="1:19" ht="45" hidden="1" customHeight="1">
      <c r="A156" s="21" t="s">
        <v>528</v>
      </c>
      <c r="B156" s="31">
        <v>1513</v>
      </c>
      <c r="C156" s="21"/>
      <c r="D156" s="22"/>
      <c r="E156" s="22"/>
      <c r="F156" s="21"/>
      <c r="G156" s="22"/>
      <c r="H156" s="22"/>
      <c r="I156" s="22"/>
      <c r="J156" s="22"/>
      <c r="K156" s="22"/>
      <c r="L156" s="64"/>
      <c r="M156" s="57"/>
      <c r="N156" s="62"/>
      <c r="O156" s="62"/>
      <c r="P156" s="29"/>
      <c r="Q156" s="30"/>
      <c r="R156" s="30"/>
      <c r="S156" s="30"/>
    </row>
    <row r="157" spans="1:19" ht="157.5" hidden="1">
      <c r="A157" s="21" t="s">
        <v>529</v>
      </c>
      <c r="B157" s="31">
        <v>1514</v>
      </c>
      <c r="C157" s="26" t="s">
        <v>530</v>
      </c>
      <c r="D157" s="26" t="s">
        <v>531</v>
      </c>
      <c r="E157" s="26" t="s">
        <v>146</v>
      </c>
      <c r="F157" s="51"/>
      <c r="G157" s="51" t="s">
        <v>525</v>
      </c>
      <c r="H157" s="51" t="s">
        <v>526</v>
      </c>
      <c r="I157" s="51"/>
      <c r="J157" s="51"/>
      <c r="K157" s="51"/>
      <c r="L157" s="64" t="s">
        <v>247</v>
      </c>
      <c r="M157" s="57" t="s">
        <v>238</v>
      </c>
      <c r="N157" s="62"/>
      <c r="O157" s="62"/>
      <c r="P157" s="29"/>
      <c r="Q157" s="30"/>
      <c r="R157" s="30"/>
      <c r="S157" s="30"/>
    </row>
    <row r="158" spans="1:19" ht="189" hidden="1">
      <c r="A158" s="21" t="s">
        <v>532</v>
      </c>
      <c r="B158" s="31">
        <v>1515</v>
      </c>
      <c r="C158" s="26"/>
      <c r="D158" s="26" t="s">
        <v>533</v>
      </c>
      <c r="E158" s="26" t="s">
        <v>534</v>
      </c>
      <c r="F158" s="21"/>
      <c r="G158" s="22"/>
      <c r="H158" s="22"/>
      <c r="I158" s="22"/>
      <c r="J158" s="22"/>
      <c r="K158" s="22"/>
      <c r="L158" s="64" t="s">
        <v>247</v>
      </c>
      <c r="M158" s="57" t="s">
        <v>238</v>
      </c>
      <c r="N158" s="62"/>
      <c r="O158" s="62"/>
      <c r="P158" s="29"/>
      <c r="Q158" s="30"/>
      <c r="R158" s="30"/>
      <c r="S158" s="30"/>
    </row>
    <row r="159" spans="1:19" ht="141.75" hidden="1">
      <c r="A159" s="21" t="s">
        <v>535</v>
      </c>
      <c r="B159" s="31">
        <v>1516</v>
      </c>
      <c r="C159" s="26"/>
      <c r="D159" s="26" t="s">
        <v>523</v>
      </c>
      <c r="E159" s="26" t="s">
        <v>536</v>
      </c>
      <c r="F159" s="68"/>
      <c r="G159" s="69" t="s">
        <v>537</v>
      </c>
      <c r="H159" s="68" t="s">
        <v>538</v>
      </c>
      <c r="I159" s="68"/>
      <c r="J159" s="68"/>
      <c r="K159" s="68"/>
      <c r="L159" s="64" t="s">
        <v>238</v>
      </c>
      <c r="M159" s="57" t="s">
        <v>238</v>
      </c>
      <c r="N159" s="62"/>
      <c r="O159" s="62"/>
      <c r="P159" s="29"/>
      <c r="Q159" s="30"/>
      <c r="R159" s="30"/>
      <c r="S159" s="30"/>
    </row>
    <row r="160" spans="1:19" ht="209.25" customHeight="1">
      <c r="A160" s="1133" t="s">
        <v>539</v>
      </c>
      <c r="B160" s="1135">
        <v>1517</v>
      </c>
      <c r="C160" s="1133" t="s">
        <v>540</v>
      </c>
      <c r="D160" s="1137" t="s">
        <v>541</v>
      </c>
      <c r="E160" s="1137" t="s">
        <v>542</v>
      </c>
      <c r="F160" s="1142" t="s">
        <v>543</v>
      </c>
      <c r="G160" s="1133" t="s">
        <v>544</v>
      </c>
      <c r="H160" s="1133" t="s">
        <v>545</v>
      </c>
      <c r="I160" s="1133" t="s">
        <v>546</v>
      </c>
      <c r="J160" s="1133" t="s">
        <v>320</v>
      </c>
      <c r="K160" s="1133" t="s">
        <v>547</v>
      </c>
      <c r="L160" s="57" t="s">
        <v>288</v>
      </c>
      <c r="M160" s="57" t="s">
        <v>548</v>
      </c>
      <c r="N160" s="62">
        <v>557.6</v>
      </c>
      <c r="O160" s="62">
        <f>499.2</f>
        <v>499.2</v>
      </c>
      <c r="P160" s="62">
        <f>525.4+25.7</f>
        <v>551.1</v>
      </c>
      <c r="Q160" s="58">
        <v>568.20000000000005</v>
      </c>
      <c r="R160" s="58">
        <v>576.79999999999995</v>
      </c>
      <c r="S160" s="58">
        <v>568.20000000000005</v>
      </c>
    </row>
    <row r="161" spans="1:19" ht="168" customHeight="1">
      <c r="A161" s="1134"/>
      <c r="B161" s="1136"/>
      <c r="C161" s="1134"/>
      <c r="D161" s="1138"/>
      <c r="E161" s="1138"/>
      <c r="F161" s="1143"/>
      <c r="G161" s="1134"/>
      <c r="H161" s="1134"/>
      <c r="I161" s="1134"/>
      <c r="J161" s="1134"/>
      <c r="K161" s="1134"/>
      <c r="L161" s="57" t="s">
        <v>304</v>
      </c>
      <c r="M161" s="57" t="s">
        <v>549</v>
      </c>
      <c r="N161" s="62"/>
      <c r="O161" s="62"/>
      <c r="P161" s="62">
        <v>25.7</v>
      </c>
      <c r="Q161" s="58">
        <v>94</v>
      </c>
      <c r="R161" s="58">
        <v>94</v>
      </c>
      <c r="S161" s="58">
        <v>94</v>
      </c>
    </row>
    <row r="162" spans="1:19" ht="346.5">
      <c r="A162" s="21" t="s">
        <v>550</v>
      </c>
      <c r="B162" s="31">
        <v>1518</v>
      </c>
      <c r="C162" s="21" t="s">
        <v>540</v>
      </c>
      <c r="D162" s="23" t="s">
        <v>551</v>
      </c>
      <c r="E162" s="23" t="s">
        <v>542</v>
      </c>
      <c r="F162" s="52" t="s">
        <v>552</v>
      </c>
      <c r="G162" s="21" t="s">
        <v>553</v>
      </c>
      <c r="H162" s="52" t="s">
        <v>554</v>
      </c>
      <c r="I162" s="41" t="s">
        <v>555</v>
      </c>
      <c r="J162" s="21" t="s">
        <v>556</v>
      </c>
      <c r="K162" s="70" t="s">
        <v>557</v>
      </c>
      <c r="L162" s="57" t="s">
        <v>288</v>
      </c>
      <c r="M162" s="57" t="s">
        <v>558</v>
      </c>
      <c r="N162" s="62">
        <v>310625.09999999998</v>
      </c>
      <c r="O162" s="62">
        <f>304231.2</f>
        <v>304231.2</v>
      </c>
      <c r="P162" s="62">
        <v>346784</v>
      </c>
      <c r="Q162" s="58">
        <v>356579.1</v>
      </c>
      <c r="R162" s="58">
        <v>356579.1</v>
      </c>
      <c r="S162" s="58">
        <v>356579.1</v>
      </c>
    </row>
    <row r="163" spans="1:19" ht="402.75" customHeight="1">
      <c r="A163" s="21" t="s">
        <v>559</v>
      </c>
      <c r="B163" s="31">
        <v>1519</v>
      </c>
      <c r="C163" s="71" t="s">
        <v>560</v>
      </c>
      <c r="D163" s="72" t="s">
        <v>561</v>
      </c>
      <c r="E163" s="72" t="s">
        <v>146</v>
      </c>
      <c r="F163" s="52" t="s">
        <v>562</v>
      </c>
      <c r="G163" s="21" t="s">
        <v>563</v>
      </c>
      <c r="H163" s="52" t="s">
        <v>564</v>
      </c>
      <c r="I163" s="21"/>
      <c r="J163" s="21"/>
      <c r="K163" s="40"/>
      <c r="L163" s="64" t="s">
        <v>288</v>
      </c>
      <c r="M163" s="57" t="s">
        <v>565</v>
      </c>
      <c r="N163" s="62">
        <v>1916.3</v>
      </c>
      <c r="O163" s="62">
        <v>1689.9</v>
      </c>
      <c r="P163" s="62">
        <v>1955.9</v>
      </c>
      <c r="Q163" s="58">
        <v>2108.5</v>
      </c>
      <c r="R163" s="58">
        <v>2108.5</v>
      </c>
      <c r="S163" s="58">
        <v>2108.5</v>
      </c>
    </row>
    <row r="164" spans="1:19" ht="342.75" customHeight="1">
      <c r="A164" s="21" t="s">
        <v>566</v>
      </c>
      <c r="B164" s="31">
        <v>1520</v>
      </c>
      <c r="C164" s="21" t="s">
        <v>540</v>
      </c>
      <c r="D164" s="23" t="s">
        <v>567</v>
      </c>
      <c r="E164" s="23" t="s">
        <v>542</v>
      </c>
      <c r="F164" s="33" t="s">
        <v>568</v>
      </c>
      <c r="G164" s="23" t="s">
        <v>569</v>
      </c>
      <c r="H164" s="23" t="s">
        <v>570</v>
      </c>
      <c r="I164" s="41" t="s">
        <v>571</v>
      </c>
      <c r="J164" s="21" t="s">
        <v>556</v>
      </c>
      <c r="K164" s="70" t="s">
        <v>572</v>
      </c>
      <c r="L164" s="64" t="s">
        <v>304</v>
      </c>
      <c r="M164" s="57" t="s">
        <v>573</v>
      </c>
      <c r="N164" s="62">
        <v>691884.6</v>
      </c>
      <c r="O164" s="62">
        <v>691884.6</v>
      </c>
      <c r="P164" s="62">
        <v>738237.8</v>
      </c>
      <c r="Q164" s="58">
        <v>701866.5</v>
      </c>
      <c r="R164" s="58">
        <v>701866.5</v>
      </c>
      <c r="S164" s="58">
        <v>701866.5</v>
      </c>
    </row>
    <row r="165" spans="1:19" ht="112.5" hidden="1" customHeight="1">
      <c r="A165" s="21" t="s">
        <v>574</v>
      </c>
      <c r="B165" s="31">
        <v>1521</v>
      </c>
      <c r="C165" s="21"/>
      <c r="D165" s="22"/>
      <c r="E165" s="22"/>
      <c r="F165" s="21"/>
      <c r="G165" s="22"/>
      <c r="H165" s="22"/>
      <c r="I165" s="22"/>
      <c r="J165" s="22"/>
      <c r="K165" s="22"/>
      <c r="L165" s="64"/>
      <c r="M165" s="57" t="s">
        <v>575</v>
      </c>
      <c r="N165" s="62"/>
      <c r="O165" s="62"/>
      <c r="P165" s="29"/>
      <c r="Q165" s="30"/>
      <c r="R165" s="30"/>
      <c r="S165" s="30"/>
    </row>
    <row r="166" spans="1:19" ht="409.5">
      <c r="A166" s="21" t="s">
        <v>576</v>
      </c>
      <c r="B166" s="31">
        <v>1522</v>
      </c>
      <c r="C166" s="21" t="s">
        <v>560</v>
      </c>
      <c r="D166" s="23" t="s">
        <v>577</v>
      </c>
      <c r="E166" s="23" t="s">
        <v>578</v>
      </c>
      <c r="F166" s="52" t="s">
        <v>579</v>
      </c>
      <c r="G166" s="21" t="s">
        <v>580</v>
      </c>
      <c r="H166" s="52" t="s">
        <v>581</v>
      </c>
      <c r="I166" s="21"/>
      <c r="J166" s="21"/>
      <c r="K166" s="40"/>
      <c r="L166" s="64" t="s">
        <v>304</v>
      </c>
      <c r="M166" s="57" t="s">
        <v>582</v>
      </c>
      <c r="N166" s="62">
        <v>17213.900000000001</v>
      </c>
      <c r="O166" s="62">
        <v>17197.400000000001</v>
      </c>
      <c r="P166" s="62">
        <v>18211.400000000001</v>
      </c>
      <c r="Q166" s="58">
        <v>17966.8</v>
      </c>
      <c r="R166" s="58">
        <v>17966.8</v>
      </c>
      <c r="S166" s="58">
        <v>17966.8</v>
      </c>
    </row>
    <row r="167" spans="1:19" ht="393.75">
      <c r="A167" s="21" t="s">
        <v>559</v>
      </c>
      <c r="B167" s="31">
        <v>1523</v>
      </c>
      <c r="C167" s="71" t="s">
        <v>560</v>
      </c>
      <c r="D167" s="73" t="s">
        <v>561</v>
      </c>
      <c r="E167" s="73" t="s">
        <v>146</v>
      </c>
      <c r="F167" s="52" t="s">
        <v>562</v>
      </c>
      <c r="G167" s="21" t="s">
        <v>563</v>
      </c>
      <c r="H167" s="52" t="s">
        <v>564</v>
      </c>
      <c r="I167" s="39"/>
      <c r="J167" s="21"/>
      <c r="K167" s="40"/>
      <c r="L167" s="64" t="s">
        <v>304</v>
      </c>
      <c r="M167" s="57" t="s">
        <v>565</v>
      </c>
      <c r="N167" s="62">
        <v>17487.900000000001</v>
      </c>
      <c r="O167" s="62">
        <v>16908.8</v>
      </c>
      <c r="P167" s="62">
        <v>17594.3</v>
      </c>
      <c r="Q167" s="58">
        <v>17043.599999999999</v>
      </c>
      <c r="R167" s="58">
        <v>17043.599999999999</v>
      </c>
      <c r="S167" s="58">
        <v>17043.599999999999</v>
      </c>
    </row>
    <row r="168" spans="1:19" ht="153.75" customHeight="1">
      <c r="A168" s="1133" t="s">
        <v>583</v>
      </c>
      <c r="B168" s="1135">
        <v>1524</v>
      </c>
      <c r="C168" s="1133" t="s">
        <v>560</v>
      </c>
      <c r="D168" s="1137" t="s">
        <v>561</v>
      </c>
      <c r="E168" s="1137" t="s">
        <v>146</v>
      </c>
      <c r="F168" s="1148" t="s">
        <v>584</v>
      </c>
      <c r="G168" s="1133" t="s">
        <v>585</v>
      </c>
      <c r="H168" s="1144" t="s">
        <v>586</v>
      </c>
      <c r="I168" s="39" t="s">
        <v>376</v>
      </c>
      <c r="J168" s="21" t="s">
        <v>286</v>
      </c>
      <c r="K168" s="53" t="s">
        <v>377</v>
      </c>
      <c r="L168" s="57" t="s">
        <v>378</v>
      </c>
      <c r="M168" s="57" t="s">
        <v>587</v>
      </c>
      <c r="N168" s="62">
        <f>15465.1+201.5</f>
        <v>15666.6</v>
      </c>
      <c r="O168" s="62">
        <f>15446.9+201.5</f>
        <v>15648.4</v>
      </c>
      <c r="P168" s="62">
        <v>17041.8</v>
      </c>
      <c r="Q168" s="58">
        <v>17404.099999999999</v>
      </c>
      <c r="R168" s="58">
        <v>17404.099999999999</v>
      </c>
      <c r="S168" s="58">
        <v>17404.099999999999</v>
      </c>
    </row>
    <row r="169" spans="1:19" ht="181.5" customHeight="1">
      <c r="A169" s="1134"/>
      <c r="B169" s="1136"/>
      <c r="C169" s="1134"/>
      <c r="D169" s="1138"/>
      <c r="E169" s="1138"/>
      <c r="F169" s="1149"/>
      <c r="G169" s="1134"/>
      <c r="H169" s="1145"/>
      <c r="I169" s="63"/>
      <c r="J169" s="63"/>
      <c r="K169" s="63"/>
      <c r="L169" s="64" t="s">
        <v>279</v>
      </c>
      <c r="M169" s="57" t="s">
        <v>587</v>
      </c>
      <c r="N169" s="62"/>
      <c r="O169" s="62"/>
      <c r="P169" s="59">
        <v>482.3</v>
      </c>
      <c r="Q169" s="9">
        <v>538.70000000000005</v>
      </c>
      <c r="R169" s="9">
        <v>538.70000000000005</v>
      </c>
      <c r="S169" s="9">
        <v>538.70000000000005</v>
      </c>
    </row>
    <row r="170" spans="1:19" ht="393.75">
      <c r="A170" s="21" t="s">
        <v>559</v>
      </c>
      <c r="B170" s="31">
        <v>1526</v>
      </c>
      <c r="C170" s="71" t="s">
        <v>560</v>
      </c>
      <c r="D170" s="73" t="s">
        <v>561</v>
      </c>
      <c r="E170" s="73" t="s">
        <v>146</v>
      </c>
      <c r="F170" s="52" t="s">
        <v>562</v>
      </c>
      <c r="G170" s="21" t="s">
        <v>563</v>
      </c>
      <c r="H170" s="52" t="s">
        <v>564</v>
      </c>
      <c r="I170" s="52"/>
      <c r="J170" s="52"/>
      <c r="K170" s="52"/>
      <c r="L170" s="64" t="s">
        <v>322</v>
      </c>
      <c r="M170" s="57" t="s">
        <v>565</v>
      </c>
      <c r="N170" s="62">
        <v>1125</v>
      </c>
      <c r="O170" s="62">
        <v>1125</v>
      </c>
      <c r="P170" s="62">
        <v>1375</v>
      </c>
      <c r="Q170" s="58">
        <v>1250</v>
      </c>
      <c r="R170" s="58">
        <v>1250</v>
      </c>
      <c r="S170" s="58">
        <v>1250</v>
      </c>
    </row>
    <row r="171" spans="1:19" ht="164.25" customHeight="1">
      <c r="A171" s="1133" t="s">
        <v>588</v>
      </c>
      <c r="B171" s="1135">
        <v>1527</v>
      </c>
      <c r="C171" s="71" t="s">
        <v>560</v>
      </c>
      <c r="D171" s="1137" t="s">
        <v>561</v>
      </c>
      <c r="E171" s="1137" t="s">
        <v>146</v>
      </c>
      <c r="F171" s="1142" t="s">
        <v>589</v>
      </c>
      <c r="G171" s="1133" t="s">
        <v>590</v>
      </c>
      <c r="H171" s="1146" t="s">
        <v>591</v>
      </c>
      <c r="I171" s="1146"/>
      <c r="J171" s="74"/>
      <c r="K171" s="74"/>
      <c r="L171" s="57" t="s">
        <v>304</v>
      </c>
      <c r="M171" s="57" t="s">
        <v>592</v>
      </c>
      <c r="N171" s="62">
        <f>10.8+717.7</f>
        <v>728.5</v>
      </c>
      <c r="O171" s="62">
        <f>10.2+677.8</f>
        <v>688</v>
      </c>
      <c r="P171" s="62">
        <v>9.1999999999999993</v>
      </c>
      <c r="Q171" s="58">
        <v>10.199999999999999</v>
      </c>
      <c r="R171" s="58">
        <v>10.199999999999999</v>
      </c>
      <c r="S171" s="58">
        <v>10.199999999999999</v>
      </c>
    </row>
    <row r="172" spans="1:19" ht="220.5" customHeight="1">
      <c r="A172" s="1134"/>
      <c r="B172" s="1136"/>
      <c r="C172" s="71"/>
      <c r="D172" s="1138"/>
      <c r="E172" s="1138"/>
      <c r="F172" s="1143"/>
      <c r="G172" s="1134"/>
      <c r="H172" s="1147"/>
      <c r="I172" s="1147"/>
      <c r="J172" s="74"/>
      <c r="K172" s="74"/>
      <c r="L172" s="57" t="s">
        <v>322</v>
      </c>
      <c r="M172" s="57" t="s">
        <v>592</v>
      </c>
      <c r="N172" s="62"/>
      <c r="O172" s="62"/>
      <c r="P172" s="62">
        <v>613.20000000000005</v>
      </c>
      <c r="Q172" s="58">
        <v>676.8</v>
      </c>
      <c r="R172" s="58">
        <v>676.8</v>
      </c>
      <c r="S172" s="58">
        <v>676.8</v>
      </c>
    </row>
    <row r="173" spans="1:19" ht="409.5">
      <c r="A173" s="21" t="s">
        <v>36</v>
      </c>
      <c r="B173" s="31">
        <v>1528</v>
      </c>
      <c r="C173" s="71" t="s">
        <v>560</v>
      </c>
      <c r="D173" s="73" t="s">
        <v>561</v>
      </c>
      <c r="E173" s="73" t="s">
        <v>146</v>
      </c>
      <c r="F173" s="52" t="s">
        <v>593</v>
      </c>
      <c r="G173" s="21" t="s">
        <v>594</v>
      </c>
      <c r="H173" s="52" t="s">
        <v>595</v>
      </c>
      <c r="I173" s="52"/>
      <c r="J173" s="52"/>
      <c r="K173" s="52"/>
      <c r="L173" s="64" t="s">
        <v>322</v>
      </c>
      <c r="M173" s="57" t="s">
        <v>596</v>
      </c>
      <c r="N173" s="62">
        <v>44012.7</v>
      </c>
      <c r="O173" s="62">
        <v>40842.300000000003</v>
      </c>
      <c r="P173" s="62">
        <v>38102.1</v>
      </c>
      <c r="Q173" s="58">
        <v>29629.1</v>
      </c>
      <c r="R173" s="58">
        <v>29860.400000000001</v>
      </c>
      <c r="S173" s="58">
        <v>29860.400000000001</v>
      </c>
    </row>
    <row r="174" spans="1:19" ht="67.5" hidden="1" customHeight="1">
      <c r="A174" s="21" t="s">
        <v>597</v>
      </c>
      <c r="B174" s="31">
        <v>1529</v>
      </c>
      <c r="C174" s="21"/>
      <c r="D174" s="22"/>
      <c r="E174" s="22"/>
      <c r="F174" s="21"/>
      <c r="G174" s="22"/>
      <c r="H174" s="22"/>
      <c r="I174" s="22"/>
      <c r="J174" s="22"/>
      <c r="K174" s="22"/>
      <c r="L174" s="64"/>
      <c r="M174" s="57"/>
      <c r="N174" s="62"/>
      <c r="O174" s="62"/>
      <c r="P174" s="29"/>
      <c r="Q174" s="30"/>
      <c r="R174" s="30"/>
      <c r="S174" s="30"/>
    </row>
    <row r="175" spans="1:19" ht="33.75" hidden="1" customHeight="1">
      <c r="A175" s="21" t="s">
        <v>598</v>
      </c>
      <c r="B175" s="31">
        <v>1530</v>
      </c>
      <c r="C175" s="21"/>
      <c r="D175" s="22"/>
      <c r="E175" s="22"/>
      <c r="F175" s="21"/>
      <c r="G175" s="22"/>
      <c r="H175" s="22"/>
      <c r="I175" s="22"/>
      <c r="J175" s="22"/>
      <c r="K175" s="22"/>
      <c r="L175" s="64"/>
      <c r="M175" s="57"/>
      <c r="N175" s="62"/>
      <c r="O175" s="62"/>
      <c r="P175" s="29"/>
      <c r="Q175" s="30"/>
      <c r="R175" s="30"/>
      <c r="S175" s="30"/>
    </row>
    <row r="176" spans="1:19" ht="189" hidden="1">
      <c r="A176" s="21" t="s">
        <v>599</v>
      </c>
      <c r="B176" s="31">
        <v>1531</v>
      </c>
      <c r="C176" s="71"/>
      <c r="D176" s="73" t="s">
        <v>600</v>
      </c>
      <c r="E176" s="73" t="s">
        <v>601</v>
      </c>
      <c r="F176" s="21"/>
      <c r="G176" s="22"/>
      <c r="H176" s="22"/>
      <c r="I176" s="22"/>
      <c r="J176" s="22"/>
      <c r="K176" s="22"/>
      <c r="L176" s="64" t="s">
        <v>602</v>
      </c>
      <c r="M176" s="57" t="s">
        <v>252</v>
      </c>
      <c r="N176" s="62"/>
      <c r="O176" s="62"/>
      <c r="P176" s="29"/>
      <c r="Q176" s="30"/>
      <c r="R176" s="30"/>
      <c r="S176" s="30"/>
    </row>
    <row r="177" spans="1:19" ht="189" hidden="1">
      <c r="A177" s="21" t="s">
        <v>603</v>
      </c>
      <c r="B177" s="31">
        <v>1532</v>
      </c>
      <c r="C177" s="71"/>
      <c r="D177" s="73" t="s">
        <v>604</v>
      </c>
      <c r="E177" s="73" t="s">
        <v>605</v>
      </c>
      <c r="F177" s="21"/>
      <c r="G177" s="22"/>
      <c r="H177" s="22"/>
      <c r="I177" s="22"/>
      <c r="J177" s="22"/>
      <c r="K177" s="22"/>
      <c r="L177" s="64" t="s">
        <v>602</v>
      </c>
      <c r="M177" s="57" t="s">
        <v>252</v>
      </c>
      <c r="N177" s="62"/>
      <c r="O177" s="62"/>
      <c r="P177" s="29"/>
      <c r="Q177" s="30"/>
      <c r="R177" s="30"/>
      <c r="S177" s="30"/>
    </row>
    <row r="178" spans="1:19" ht="362.25">
      <c r="A178" s="21" t="s">
        <v>606</v>
      </c>
      <c r="B178" s="31">
        <v>1533</v>
      </c>
      <c r="C178" s="71" t="s">
        <v>607</v>
      </c>
      <c r="D178" s="73" t="s">
        <v>608</v>
      </c>
      <c r="E178" s="73" t="s">
        <v>609</v>
      </c>
      <c r="F178" s="52" t="s">
        <v>610</v>
      </c>
      <c r="G178" s="21" t="s">
        <v>611</v>
      </c>
      <c r="H178" s="52" t="s">
        <v>612</v>
      </c>
      <c r="I178" s="52"/>
      <c r="J178" s="52"/>
      <c r="K178" s="52"/>
      <c r="L178" s="64" t="s">
        <v>304</v>
      </c>
      <c r="M178" s="57" t="s">
        <v>613</v>
      </c>
      <c r="N178" s="62">
        <v>12517.6</v>
      </c>
      <c r="O178" s="62">
        <v>12434</v>
      </c>
      <c r="P178" s="62">
        <v>14804.8</v>
      </c>
      <c r="Q178" s="58">
        <v>14693.8</v>
      </c>
      <c r="R178" s="58">
        <v>14990.8</v>
      </c>
      <c r="S178" s="58">
        <v>14990.8</v>
      </c>
    </row>
    <row r="179" spans="1:19" ht="380.25" customHeight="1">
      <c r="A179" s="21" t="s">
        <v>614</v>
      </c>
      <c r="B179" s="31">
        <v>1534</v>
      </c>
      <c r="C179" s="71" t="s">
        <v>607</v>
      </c>
      <c r="D179" s="73" t="s">
        <v>608</v>
      </c>
      <c r="E179" s="73" t="s">
        <v>609</v>
      </c>
      <c r="F179" s="52" t="s">
        <v>610</v>
      </c>
      <c r="G179" s="21" t="s">
        <v>611</v>
      </c>
      <c r="H179" s="52" t="s">
        <v>612</v>
      </c>
      <c r="I179" s="52"/>
      <c r="J179" s="52"/>
      <c r="K179" s="52"/>
      <c r="L179" s="64" t="s">
        <v>304</v>
      </c>
      <c r="M179" s="57" t="s">
        <v>615</v>
      </c>
      <c r="N179" s="62">
        <v>21368.400000000001</v>
      </c>
      <c r="O179" s="62">
        <v>21209</v>
      </c>
      <c r="P179" s="62">
        <v>24559</v>
      </c>
      <c r="Q179" s="58">
        <v>25308.6</v>
      </c>
      <c r="R179" s="58">
        <v>25961</v>
      </c>
      <c r="S179" s="58">
        <v>25961</v>
      </c>
    </row>
    <row r="180" spans="1:19" ht="168.75" customHeight="1">
      <c r="A180" s="1133" t="s">
        <v>616</v>
      </c>
      <c r="B180" s="1135">
        <v>1535</v>
      </c>
      <c r="C180" s="1133" t="s">
        <v>607</v>
      </c>
      <c r="D180" s="1137" t="s">
        <v>617</v>
      </c>
      <c r="E180" s="1137" t="s">
        <v>609</v>
      </c>
      <c r="F180" s="1142" t="s">
        <v>618</v>
      </c>
      <c r="G180" s="1142" t="s">
        <v>619</v>
      </c>
      <c r="H180" s="1142" t="s">
        <v>620</v>
      </c>
      <c r="I180" s="1148" t="s">
        <v>621</v>
      </c>
      <c r="J180" s="1142" t="s">
        <v>286</v>
      </c>
      <c r="K180" s="1142" t="s">
        <v>622</v>
      </c>
      <c r="L180" s="57" t="s">
        <v>279</v>
      </c>
      <c r="M180" s="57" t="s">
        <v>623</v>
      </c>
      <c r="N180" s="62">
        <f>17807.4+724.9</f>
        <v>18532.300000000003</v>
      </c>
      <c r="O180" s="62">
        <f>16769.1+696.3</f>
        <v>17465.399999999998</v>
      </c>
      <c r="P180" s="62">
        <v>741.9</v>
      </c>
      <c r="Q180" s="58">
        <v>949.3</v>
      </c>
      <c r="R180" s="58">
        <v>949.3</v>
      </c>
      <c r="S180" s="58">
        <v>949.3</v>
      </c>
    </row>
    <row r="181" spans="1:19" ht="201.75" customHeight="1">
      <c r="A181" s="1134"/>
      <c r="B181" s="1136"/>
      <c r="C181" s="1134"/>
      <c r="D181" s="1138"/>
      <c r="E181" s="1138"/>
      <c r="F181" s="1143"/>
      <c r="G181" s="1143"/>
      <c r="H181" s="1143"/>
      <c r="I181" s="1149"/>
      <c r="J181" s="1143"/>
      <c r="K181" s="1143"/>
      <c r="L181" s="64" t="s">
        <v>624</v>
      </c>
      <c r="M181" s="57" t="s">
        <v>623</v>
      </c>
      <c r="N181" s="62"/>
      <c r="O181" s="62"/>
      <c r="P181" s="75">
        <v>21208.2</v>
      </c>
      <c r="Q181" s="9">
        <v>30807.599999999999</v>
      </c>
      <c r="R181" s="9">
        <v>30807.599999999999</v>
      </c>
      <c r="S181" s="9">
        <v>30807.599999999999</v>
      </c>
    </row>
    <row r="182" spans="1:19" ht="157.5" hidden="1">
      <c r="A182" s="21" t="s">
        <v>625</v>
      </c>
      <c r="B182" s="31">
        <v>1537</v>
      </c>
      <c r="C182" s="71" t="s">
        <v>626</v>
      </c>
      <c r="D182" s="73" t="s">
        <v>561</v>
      </c>
      <c r="E182" s="73" t="s">
        <v>578</v>
      </c>
      <c r="F182" s="76"/>
      <c r="G182" s="23" t="s">
        <v>627</v>
      </c>
      <c r="H182" s="76" t="s">
        <v>628</v>
      </c>
      <c r="I182" s="76"/>
      <c r="J182" s="76"/>
      <c r="K182" s="76"/>
      <c r="L182" s="64" t="s">
        <v>247</v>
      </c>
      <c r="M182" s="57" t="s">
        <v>248</v>
      </c>
      <c r="N182" s="62"/>
      <c r="O182" s="62"/>
      <c r="P182" s="29"/>
      <c r="Q182" s="30"/>
      <c r="R182" s="30"/>
      <c r="S182" s="30"/>
    </row>
    <row r="183" spans="1:19" ht="99.95" hidden="1" customHeight="1">
      <c r="A183" s="21" t="s">
        <v>629</v>
      </c>
      <c r="B183" s="31">
        <v>1538</v>
      </c>
      <c r="C183" s="71" t="s">
        <v>560</v>
      </c>
      <c r="D183" s="73" t="s">
        <v>561</v>
      </c>
      <c r="E183" s="73" t="s">
        <v>146</v>
      </c>
      <c r="F183" s="77" t="s">
        <v>630</v>
      </c>
      <c r="G183" s="77" t="s">
        <v>286</v>
      </c>
      <c r="H183" s="77" t="s">
        <v>631</v>
      </c>
      <c r="I183" s="77"/>
      <c r="J183" s="77"/>
      <c r="K183" s="77"/>
      <c r="L183" s="64" t="s">
        <v>632</v>
      </c>
      <c r="M183" s="57" t="s">
        <v>392</v>
      </c>
      <c r="N183" s="62">
        <v>961.7</v>
      </c>
      <c r="O183" s="62">
        <v>961.7</v>
      </c>
      <c r="P183" s="62">
        <v>0</v>
      </c>
      <c r="Q183" s="30"/>
      <c r="R183" s="30"/>
      <c r="S183" s="30"/>
    </row>
    <row r="184" spans="1:19" ht="99.95" hidden="1" customHeight="1">
      <c r="A184" s="21" t="s">
        <v>633</v>
      </c>
      <c r="B184" s="31">
        <v>1539</v>
      </c>
      <c r="C184" s="71" t="s">
        <v>560</v>
      </c>
      <c r="D184" s="73" t="s">
        <v>561</v>
      </c>
      <c r="E184" s="73" t="s">
        <v>146</v>
      </c>
      <c r="F184" s="77" t="s">
        <v>630</v>
      </c>
      <c r="G184" s="77" t="s">
        <v>286</v>
      </c>
      <c r="H184" s="77" t="s">
        <v>631</v>
      </c>
      <c r="I184" s="77"/>
      <c r="J184" s="77"/>
      <c r="K184" s="77"/>
      <c r="L184" s="64" t="s">
        <v>632</v>
      </c>
      <c r="M184" s="57" t="s">
        <v>392</v>
      </c>
      <c r="N184" s="62">
        <v>300</v>
      </c>
      <c r="O184" s="62">
        <v>300</v>
      </c>
      <c r="P184" s="62">
        <v>0</v>
      </c>
      <c r="Q184" s="30"/>
      <c r="R184" s="30"/>
      <c r="S184" s="30"/>
    </row>
    <row r="185" spans="1:19" ht="362.25" hidden="1">
      <c r="A185" s="21" t="s">
        <v>634</v>
      </c>
      <c r="B185" s="31"/>
      <c r="C185" s="71"/>
      <c r="D185" s="73"/>
      <c r="E185" s="73"/>
      <c r="F185" s="52" t="s">
        <v>610</v>
      </c>
      <c r="G185" s="77"/>
      <c r="H185" s="77"/>
      <c r="I185" s="77"/>
      <c r="J185" s="77"/>
      <c r="K185" s="77"/>
      <c r="L185" s="64" t="s">
        <v>304</v>
      </c>
      <c r="M185" s="57" t="s">
        <v>635</v>
      </c>
      <c r="N185" s="62"/>
      <c r="O185" s="62"/>
      <c r="P185" s="62">
        <v>2675</v>
      </c>
      <c r="Q185" s="30"/>
      <c r="R185" s="30"/>
      <c r="S185" s="30"/>
    </row>
    <row r="186" spans="1:19" ht="111.75" hidden="1" customHeight="1">
      <c r="A186" s="21" t="s">
        <v>636</v>
      </c>
      <c r="B186" s="31">
        <v>1540</v>
      </c>
      <c r="C186" s="71" t="s">
        <v>560</v>
      </c>
      <c r="D186" s="73" t="s">
        <v>561</v>
      </c>
      <c r="E186" s="73" t="s">
        <v>146</v>
      </c>
      <c r="F186" s="77" t="s">
        <v>637</v>
      </c>
      <c r="G186" s="77" t="s">
        <v>638</v>
      </c>
      <c r="H186" s="77" t="s">
        <v>639</v>
      </c>
      <c r="I186" s="77"/>
      <c r="J186" s="77"/>
      <c r="K186" s="77"/>
      <c r="L186" s="64" t="s">
        <v>632</v>
      </c>
      <c r="M186" s="57" t="s">
        <v>239</v>
      </c>
      <c r="N186" s="62">
        <v>2357</v>
      </c>
      <c r="O186" s="62">
        <v>2357</v>
      </c>
      <c r="P186" s="62">
        <v>0</v>
      </c>
      <c r="Q186" s="30"/>
      <c r="R186" s="30"/>
      <c r="S186" s="30"/>
    </row>
    <row r="187" spans="1:19" ht="157.5" hidden="1">
      <c r="A187" s="21" t="s">
        <v>640</v>
      </c>
      <c r="B187" s="31">
        <v>1541</v>
      </c>
      <c r="C187" s="71" t="s">
        <v>560</v>
      </c>
      <c r="D187" s="73" t="s">
        <v>561</v>
      </c>
      <c r="E187" s="73" t="s">
        <v>146</v>
      </c>
      <c r="F187" s="77" t="s">
        <v>641</v>
      </c>
      <c r="G187" s="77" t="s">
        <v>642</v>
      </c>
      <c r="H187" s="77" t="s">
        <v>643</v>
      </c>
      <c r="I187" s="77"/>
      <c r="J187" s="77"/>
      <c r="K187" s="77"/>
      <c r="L187" s="64" t="s">
        <v>602</v>
      </c>
      <c r="M187" s="57" t="s">
        <v>252</v>
      </c>
      <c r="N187" s="62">
        <v>165</v>
      </c>
      <c r="O187" s="62">
        <v>155</v>
      </c>
      <c r="P187" s="62">
        <v>0</v>
      </c>
      <c r="Q187" s="30"/>
      <c r="R187" s="30"/>
      <c r="S187" s="30"/>
    </row>
    <row r="188" spans="1:19" ht="12.75" hidden="1" customHeight="1">
      <c r="A188" s="21" t="s">
        <v>9</v>
      </c>
      <c r="B188" s="31"/>
      <c r="C188" s="21"/>
      <c r="D188" s="22"/>
      <c r="E188" s="22"/>
      <c r="F188" s="21"/>
      <c r="G188" s="22"/>
      <c r="H188" s="22"/>
      <c r="I188" s="22"/>
      <c r="J188" s="22"/>
      <c r="K188" s="22"/>
      <c r="L188" s="64"/>
      <c r="M188" s="57"/>
      <c r="N188" s="62"/>
      <c r="O188" s="62"/>
      <c r="P188" s="29"/>
      <c r="Q188" s="30"/>
      <c r="R188" s="30"/>
      <c r="S188" s="30"/>
    </row>
    <row r="189" spans="1:19" ht="33.75" hidden="1" customHeight="1">
      <c r="A189" s="19" t="s">
        <v>644</v>
      </c>
      <c r="B189" s="31">
        <v>1600</v>
      </c>
      <c r="C189" s="21" t="s">
        <v>5</v>
      </c>
      <c r="D189" s="22" t="s">
        <v>5</v>
      </c>
      <c r="E189" s="22" t="s">
        <v>5</v>
      </c>
      <c r="F189" s="21" t="s">
        <v>5</v>
      </c>
      <c r="G189" s="22" t="s">
        <v>5</v>
      </c>
      <c r="H189" s="22" t="s">
        <v>5</v>
      </c>
      <c r="I189" s="22"/>
      <c r="J189" s="22"/>
      <c r="K189" s="22"/>
      <c r="L189" s="22" t="s">
        <v>5</v>
      </c>
      <c r="M189" s="23" t="s">
        <v>5</v>
      </c>
      <c r="N189" s="17">
        <f>SUM(N190:N191)</f>
        <v>0</v>
      </c>
      <c r="O189" s="17">
        <f>SUM(O190:O191)</f>
        <v>0</v>
      </c>
      <c r="P189" s="29"/>
      <c r="Q189" s="30"/>
      <c r="R189" s="30"/>
      <c r="S189" s="30"/>
    </row>
    <row r="190" spans="1:19" ht="12.75" hidden="1" customHeight="1">
      <c r="A190" s="21" t="s">
        <v>9</v>
      </c>
      <c r="B190" s="31">
        <v>1601</v>
      </c>
      <c r="C190" s="21"/>
      <c r="D190" s="22"/>
      <c r="E190" s="22"/>
      <c r="F190" s="21"/>
      <c r="G190" s="22"/>
      <c r="H190" s="22"/>
      <c r="I190" s="22"/>
      <c r="J190" s="22"/>
      <c r="K190" s="22"/>
      <c r="L190" s="22"/>
      <c r="M190" s="23"/>
      <c r="N190" s="62"/>
      <c r="O190" s="62"/>
      <c r="P190" s="29"/>
      <c r="Q190" s="30"/>
      <c r="R190" s="30"/>
      <c r="S190" s="30"/>
    </row>
    <row r="191" spans="1:19" ht="12.75" hidden="1" customHeight="1">
      <c r="A191" s="21" t="s">
        <v>9</v>
      </c>
      <c r="B191" s="31">
        <v>1602</v>
      </c>
      <c r="C191" s="21"/>
      <c r="D191" s="22"/>
      <c r="E191" s="22"/>
      <c r="F191" s="21"/>
      <c r="G191" s="22"/>
      <c r="H191" s="22"/>
      <c r="I191" s="22"/>
      <c r="J191" s="22"/>
      <c r="K191" s="22"/>
      <c r="L191" s="22"/>
      <c r="M191" s="23"/>
      <c r="N191" s="62"/>
      <c r="O191" s="62"/>
      <c r="P191" s="29"/>
      <c r="Q191" s="30"/>
      <c r="R191" s="30"/>
      <c r="S191" s="30"/>
    </row>
    <row r="192" spans="1:19" ht="173.25">
      <c r="A192" s="19" t="s">
        <v>13</v>
      </c>
      <c r="B192" s="31">
        <v>1700</v>
      </c>
      <c r="C192" s="21" t="s">
        <v>5</v>
      </c>
      <c r="D192" s="22" t="s">
        <v>5</v>
      </c>
      <c r="E192" s="22" t="s">
        <v>5</v>
      </c>
      <c r="F192" s="21" t="s">
        <v>5</v>
      </c>
      <c r="G192" s="22" t="s">
        <v>5</v>
      </c>
      <c r="H192" s="22" t="s">
        <v>5</v>
      </c>
      <c r="I192" s="22"/>
      <c r="J192" s="22"/>
      <c r="K192" s="22"/>
      <c r="L192" s="22" t="s">
        <v>5</v>
      </c>
      <c r="M192" s="23" t="s">
        <v>5</v>
      </c>
      <c r="N192" s="17">
        <f t="shared" ref="N192:S192" si="8">N193+N194+N195+N198</f>
        <v>400</v>
      </c>
      <c r="O192" s="17">
        <f t="shared" si="8"/>
        <v>400</v>
      </c>
      <c r="P192" s="17">
        <f t="shared" si="8"/>
        <v>300</v>
      </c>
      <c r="Q192" s="18">
        <f t="shared" si="8"/>
        <v>300</v>
      </c>
      <c r="R192" s="18">
        <f t="shared" si="8"/>
        <v>300</v>
      </c>
      <c r="S192" s="18">
        <f t="shared" si="8"/>
        <v>300</v>
      </c>
    </row>
    <row r="193" spans="1:19" ht="67.5" hidden="1" customHeight="1">
      <c r="A193" s="19" t="s">
        <v>12</v>
      </c>
      <c r="B193" s="31">
        <v>1701</v>
      </c>
      <c r="C193" s="78" t="s">
        <v>645</v>
      </c>
      <c r="D193" s="78" t="s">
        <v>646</v>
      </c>
      <c r="E193" s="78" t="s">
        <v>647</v>
      </c>
      <c r="F193" s="26" t="s">
        <v>648</v>
      </c>
      <c r="G193" s="26" t="s">
        <v>649</v>
      </c>
      <c r="H193" s="26" t="s">
        <v>650</v>
      </c>
      <c r="I193" s="26"/>
      <c r="J193" s="26"/>
      <c r="K193" s="26"/>
      <c r="L193" s="79" t="s">
        <v>651</v>
      </c>
      <c r="M193" s="57" t="s">
        <v>652</v>
      </c>
      <c r="N193" s="62"/>
      <c r="O193" s="62"/>
      <c r="P193" s="29"/>
      <c r="Q193" s="30"/>
      <c r="R193" s="30"/>
      <c r="S193" s="30"/>
    </row>
    <row r="194" spans="1:19" ht="22.5" hidden="1" customHeight="1">
      <c r="A194" s="19" t="s">
        <v>11</v>
      </c>
      <c r="B194" s="31">
        <v>1702</v>
      </c>
      <c r="C194" s="21"/>
      <c r="D194" s="22"/>
      <c r="E194" s="22"/>
      <c r="F194" s="21"/>
      <c r="G194" s="22"/>
      <c r="H194" s="22"/>
      <c r="I194" s="22"/>
      <c r="J194" s="22"/>
      <c r="K194" s="22"/>
      <c r="L194" s="57"/>
      <c r="M194" s="57"/>
      <c r="N194" s="62"/>
      <c r="O194" s="62"/>
      <c r="P194" s="29"/>
      <c r="Q194" s="30"/>
      <c r="R194" s="30"/>
      <c r="S194" s="30"/>
    </row>
    <row r="195" spans="1:19" ht="101.25" hidden="1" customHeight="1">
      <c r="A195" s="19" t="s">
        <v>653</v>
      </c>
      <c r="B195" s="31">
        <v>1703</v>
      </c>
      <c r="C195" s="21" t="s">
        <v>5</v>
      </c>
      <c r="D195" s="22" t="s">
        <v>5</v>
      </c>
      <c r="E195" s="22" t="s">
        <v>5</v>
      </c>
      <c r="F195" s="21" t="s">
        <v>5</v>
      </c>
      <c r="G195" s="22" t="s">
        <v>5</v>
      </c>
      <c r="H195" s="22" t="s">
        <v>5</v>
      </c>
      <c r="I195" s="22"/>
      <c r="J195" s="22"/>
      <c r="K195" s="22"/>
      <c r="L195" s="22" t="s">
        <v>5</v>
      </c>
      <c r="M195" s="23" t="s">
        <v>5</v>
      </c>
      <c r="N195" s="17">
        <f t="shared" ref="N195:S195" si="9">SUM(N196:N197)</f>
        <v>0</v>
      </c>
      <c r="O195" s="17">
        <f t="shared" si="9"/>
        <v>0</v>
      </c>
      <c r="P195" s="17">
        <f t="shared" si="9"/>
        <v>0</v>
      </c>
      <c r="Q195" s="18">
        <f t="shared" si="9"/>
        <v>0</v>
      </c>
      <c r="R195" s="18">
        <f t="shared" si="9"/>
        <v>0</v>
      </c>
      <c r="S195" s="18">
        <f t="shared" si="9"/>
        <v>0</v>
      </c>
    </row>
    <row r="196" spans="1:19" ht="12.75" hidden="1" customHeight="1">
      <c r="A196" s="21" t="s">
        <v>9</v>
      </c>
      <c r="B196" s="31">
        <v>1704</v>
      </c>
      <c r="C196" s="21"/>
      <c r="D196" s="22"/>
      <c r="E196" s="22"/>
      <c r="F196" s="21"/>
      <c r="G196" s="22"/>
      <c r="H196" s="22"/>
      <c r="I196" s="22"/>
      <c r="J196" s="22"/>
      <c r="K196" s="22"/>
      <c r="L196" s="22"/>
      <c r="M196" s="23"/>
      <c r="N196" s="62"/>
      <c r="O196" s="62"/>
      <c r="P196" s="29"/>
      <c r="Q196" s="30"/>
      <c r="R196" s="30"/>
      <c r="S196" s="30"/>
    </row>
    <row r="197" spans="1:19" ht="12.75" hidden="1" customHeight="1">
      <c r="A197" s="21" t="s">
        <v>9</v>
      </c>
      <c r="B197" s="31">
        <v>1705</v>
      </c>
      <c r="C197" s="21"/>
      <c r="D197" s="22"/>
      <c r="E197" s="22"/>
      <c r="F197" s="21"/>
      <c r="G197" s="22"/>
      <c r="H197" s="22"/>
      <c r="I197" s="22"/>
      <c r="J197" s="22"/>
      <c r="K197" s="22"/>
      <c r="L197" s="22"/>
      <c r="M197" s="23"/>
      <c r="N197" s="62"/>
      <c r="O197" s="62"/>
      <c r="P197" s="29"/>
      <c r="Q197" s="30"/>
      <c r="R197" s="30"/>
      <c r="S197" s="30"/>
    </row>
    <row r="198" spans="1:19" ht="47.25">
      <c r="A198" s="19" t="s">
        <v>8</v>
      </c>
      <c r="B198" s="31">
        <v>1800</v>
      </c>
      <c r="C198" s="21" t="s">
        <v>5</v>
      </c>
      <c r="D198" s="22" t="s">
        <v>5</v>
      </c>
      <c r="E198" s="22" t="s">
        <v>5</v>
      </c>
      <c r="F198" s="21" t="s">
        <v>5</v>
      </c>
      <c r="G198" s="22" t="s">
        <v>5</v>
      </c>
      <c r="H198" s="22" t="s">
        <v>5</v>
      </c>
      <c r="I198" s="22"/>
      <c r="J198" s="22"/>
      <c r="K198" s="22"/>
      <c r="L198" s="22" t="s">
        <v>5</v>
      </c>
      <c r="M198" s="23" t="s">
        <v>5</v>
      </c>
      <c r="N198" s="17">
        <f t="shared" ref="N198:S198" si="10">N199+N203</f>
        <v>400</v>
      </c>
      <c r="O198" s="17">
        <f t="shared" si="10"/>
        <v>400</v>
      </c>
      <c r="P198" s="17">
        <f t="shared" si="10"/>
        <v>300</v>
      </c>
      <c r="Q198" s="18">
        <f t="shared" si="10"/>
        <v>300</v>
      </c>
      <c r="R198" s="18">
        <f t="shared" si="10"/>
        <v>300</v>
      </c>
      <c r="S198" s="18">
        <f t="shared" si="10"/>
        <v>300</v>
      </c>
    </row>
    <row r="199" spans="1:19" ht="157.5">
      <c r="A199" s="19" t="s">
        <v>654</v>
      </c>
      <c r="B199" s="31">
        <v>1801</v>
      </c>
      <c r="C199" s="21" t="s">
        <v>5</v>
      </c>
      <c r="D199" s="22" t="s">
        <v>5</v>
      </c>
      <c r="E199" s="22" t="s">
        <v>5</v>
      </c>
      <c r="F199" s="21" t="s">
        <v>5</v>
      </c>
      <c r="G199" s="22" t="s">
        <v>5</v>
      </c>
      <c r="H199" s="22" t="s">
        <v>5</v>
      </c>
      <c r="I199" s="22"/>
      <c r="J199" s="22"/>
      <c r="K199" s="22"/>
      <c r="L199" s="22" t="s">
        <v>5</v>
      </c>
      <c r="M199" s="23" t="s">
        <v>5</v>
      </c>
      <c r="N199" s="17">
        <f t="shared" ref="N199:S199" si="11">SUM(N200:N202)</f>
        <v>400</v>
      </c>
      <c r="O199" s="17">
        <f t="shared" si="11"/>
        <v>400</v>
      </c>
      <c r="P199" s="17">
        <f t="shared" si="11"/>
        <v>300</v>
      </c>
      <c r="Q199" s="18">
        <f t="shared" si="11"/>
        <v>300</v>
      </c>
      <c r="R199" s="18">
        <f t="shared" si="11"/>
        <v>300</v>
      </c>
      <c r="S199" s="18">
        <f t="shared" si="11"/>
        <v>300</v>
      </c>
    </row>
    <row r="200" spans="1:19" ht="170.25" customHeight="1">
      <c r="A200" s="21" t="s">
        <v>655</v>
      </c>
      <c r="B200" s="31">
        <v>1802</v>
      </c>
      <c r="C200" s="78" t="s">
        <v>645</v>
      </c>
      <c r="D200" s="78" t="s">
        <v>656</v>
      </c>
      <c r="E200" s="78" t="s">
        <v>647</v>
      </c>
      <c r="F200" s="21"/>
      <c r="G200" s="22"/>
      <c r="H200" s="22"/>
      <c r="I200" s="23" t="s">
        <v>657</v>
      </c>
      <c r="J200" s="22" t="s">
        <v>320</v>
      </c>
      <c r="K200" s="23" t="s">
        <v>658</v>
      </c>
      <c r="L200" s="57" t="s">
        <v>378</v>
      </c>
      <c r="M200" s="57" t="s">
        <v>659</v>
      </c>
      <c r="N200" s="62">
        <v>400</v>
      </c>
      <c r="O200" s="62">
        <v>400</v>
      </c>
      <c r="P200" s="80">
        <v>300</v>
      </c>
      <c r="Q200" s="58">
        <v>300</v>
      </c>
      <c r="R200" s="58">
        <v>300</v>
      </c>
      <c r="S200" s="58">
        <v>300</v>
      </c>
    </row>
    <row r="201" spans="1:19" ht="69.75" hidden="1" customHeight="1">
      <c r="A201" s="21" t="s">
        <v>660</v>
      </c>
      <c r="B201" s="31">
        <v>1803</v>
      </c>
      <c r="C201" s="78" t="s">
        <v>645</v>
      </c>
      <c r="D201" s="78" t="s">
        <v>661</v>
      </c>
      <c r="E201" s="78" t="s">
        <v>647</v>
      </c>
      <c r="F201" s="21"/>
      <c r="G201" s="22"/>
      <c r="H201" s="22"/>
      <c r="I201" s="22"/>
      <c r="J201" s="22"/>
      <c r="K201" s="22"/>
      <c r="L201" s="57" t="s">
        <v>248</v>
      </c>
      <c r="M201" s="57" t="s">
        <v>392</v>
      </c>
      <c r="N201" s="62"/>
      <c r="O201" s="62">
        <v>0</v>
      </c>
      <c r="P201" s="29"/>
      <c r="Q201" s="30"/>
      <c r="R201" s="30"/>
      <c r="S201" s="30"/>
    </row>
    <row r="202" spans="1:19" ht="12.75" hidden="1" customHeight="1">
      <c r="A202" s="21" t="s">
        <v>9</v>
      </c>
      <c r="B202" s="31"/>
      <c r="C202" s="21"/>
      <c r="D202" s="22"/>
      <c r="E202" s="22"/>
      <c r="F202" s="21"/>
      <c r="G202" s="22"/>
      <c r="H202" s="22"/>
      <c r="I202" s="22"/>
      <c r="J202" s="22"/>
      <c r="K202" s="22"/>
      <c r="L202" s="57"/>
      <c r="M202" s="57"/>
      <c r="N202" s="62"/>
      <c r="O202" s="62"/>
      <c r="P202" s="29"/>
      <c r="Q202" s="30"/>
      <c r="R202" s="30"/>
      <c r="S202" s="30"/>
    </row>
    <row r="203" spans="1:19" ht="33.75" hidden="1" customHeight="1">
      <c r="A203" s="19" t="s">
        <v>662</v>
      </c>
      <c r="B203" s="31">
        <v>1900</v>
      </c>
      <c r="C203" s="21" t="s">
        <v>5</v>
      </c>
      <c r="D203" s="22" t="s">
        <v>5</v>
      </c>
      <c r="E203" s="22" t="s">
        <v>5</v>
      </c>
      <c r="F203" s="21" t="s">
        <v>5</v>
      </c>
      <c r="G203" s="22" t="s">
        <v>5</v>
      </c>
      <c r="H203" s="22" t="s">
        <v>5</v>
      </c>
      <c r="I203" s="22"/>
      <c r="J203" s="22"/>
      <c r="K203" s="22"/>
      <c r="L203" s="22" t="s">
        <v>5</v>
      </c>
      <c r="M203" s="23" t="s">
        <v>5</v>
      </c>
      <c r="N203" s="17">
        <f t="shared" ref="N203:S203" si="12">SUM(N204:N210)</f>
        <v>0</v>
      </c>
      <c r="O203" s="17">
        <f t="shared" si="12"/>
        <v>0</v>
      </c>
      <c r="P203" s="17">
        <f t="shared" si="12"/>
        <v>0</v>
      </c>
      <c r="Q203" s="18">
        <f t="shared" si="12"/>
        <v>0</v>
      </c>
      <c r="R203" s="18">
        <f t="shared" si="12"/>
        <v>0</v>
      </c>
      <c r="S203" s="18">
        <f t="shared" si="12"/>
        <v>0</v>
      </c>
    </row>
    <row r="204" spans="1:19" ht="140.25" hidden="1" customHeight="1">
      <c r="A204" s="21" t="s">
        <v>663</v>
      </c>
      <c r="B204" s="31">
        <v>1901</v>
      </c>
      <c r="C204" s="78" t="s">
        <v>645</v>
      </c>
      <c r="D204" s="78" t="s">
        <v>664</v>
      </c>
      <c r="E204" s="78" t="s">
        <v>647</v>
      </c>
      <c r="F204" s="21" t="s">
        <v>665</v>
      </c>
      <c r="G204" s="23" t="s">
        <v>489</v>
      </c>
      <c r="H204" s="23" t="s">
        <v>666</v>
      </c>
      <c r="I204" s="23"/>
      <c r="J204" s="23"/>
      <c r="K204" s="23"/>
      <c r="L204" s="57" t="s">
        <v>392</v>
      </c>
      <c r="M204" s="57" t="s">
        <v>393</v>
      </c>
      <c r="N204" s="62"/>
      <c r="O204" s="62"/>
      <c r="P204" s="29"/>
      <c r="Q204" s="30"/>
      <c r="R204" s="30"/>
      <c r="S204" s="30"/>
    </row>
    <row r="205" spans="1:19" ht="146.25" hidden="1" customHeight="1">
      <c r="A205" s="21" t="s">
        <v>667</v>
      </c>
      <c r="B205" s="31">
        <v>1902</v>
      </c>
      <c r="C205" s="78" t="s">
        <v>645</v>
      </c>
      <c r="D205" s="78" t="s">
        <v>664</v>
      </c>
      <c r="E205" s="78" t="s">
        <v>647</v>
      </c>
      <c r="F205" s="21" t="s">
        <v>668</v>
      </c>
      <c r="G205" s="22" t="s">
        <v>489</v>
      </c>
      <c r="H205" s="23" t="s">
        <v>669</v>
      </c>
      <c r="I205" s="23"/>
      <c r="J205" s="23"/>
      <c r="K205" s="23"/>
      <c r="L205" s="57" t="s">
        <v>392</v>
      </c>
      <c r="M205" s="57" t="s">
        <v>393</v>
      </c>
      <c r="N205" s="62"/>
      <c r="O205" s="62"/>
      <c r="P205" s="29"/>
      <c r="Q205" s="30"/>
      <c r="R205" s="30"/>
      <c r="S205" s="30"/>
    </row>
    <row r="206" spans="1:19" ht="146.25" hidden="1" customHeight="1">
      <c r="A206" s="21" t="s">
        <v>670</v>
      </c>
      <c r="B206" s="31">
        <v>1903</v>
      </c>
      <c r="C206" s="21" t="s">
        <v>671</v>
      </c>
      <c r="D206" s="23" t="s">
        <v>672</v>
      </c>
      <c r="E206" s="23" t="s">
        <v>673</v>
      </c>
      <c r="F206" s="21" t="s">
        <v>674</v>
      </c>
      <c r="G206" s="22" t="s">
        <v>489</v>
      </c>
      <c r="H206" s="23" t="s">
        <v>675</v>
      </c>
      <c r="I206" s="23"/>
      <c r="J206" s="23"/>
      <c r="K206" s="23"/>
      <c r="L206" s="57" t="s">
        <v>247</v>
      </c>
      <c r="M206" s="57" t="s">
        <v>238</v>
      </c>
      <c r="N206" s="62"/>
      <c r="O206" s="62"/>
      <c r="P206" s="29"/>
      <c r="Q206" s="30"/>
      <c r="R206" s="30"/>
      <c r="S206" s="30"/>
    </row>
    <row r="207" spans="1:19" ht="409.5" hidden="1" customHeight="1">
      <c r="A207" s="21" t="s">
        <v>676</v>
      </c>
      <c r="B207" s="31">
        <v>1904</v>
      </c>
      <c r="C207" s="21" t="s">
        <v>677</v>
      </c>
      <c r="D207" s="22" t="s">
        <v>678</v>
      </c>
      <c r="E207" s="76" t="s">
        <v>679</v>
      </c>
      <c r="F207" s="21" t="s">
        <v>680</v>
      </c>
      <c r="G207" s="23" t="s">
        <v>681</v>
      </c>
      <c r="H207" s="23" t="s">
        <v>682</v>
      </c>
      <c r="I207" s="23"/>
      <c r="J207" s="23"/>
      <c r="K207" s="23"/>
      <c r="L207" s="57" t="s">
        <v>683</v>
      </c>
      <c r="M207" s="57" t="s">
        <v>684</v>
      </c>
      <c r="N207" s="62"/>
      <c r="O207" s="62"/>
      <c r="P207" s="29"/>
      <c r="Q207" s="30"/>
      <c r="R207" s="30"/>
      <c r="S207" s="30"/>
    </row>
    <row r="208" spans="1:19" ht="191.25" hidden="1" customHeight="1">
      <c r="A208" s="21" t="s">
        <v>685</v>
      </c>
      <c r="B208" s="31">
        <v>1905</v>
      </c>
      <c r="C208" s="76" t="s">
        <v>686</v>
      </c>
      <c r="D208" s="22" t="s">
        <v>489</v>
      </c>
      <c r="E208" s="23" t="s">
        <v>687</v>
      </c>
      <c r="F208" s="21" t="s">
        <v>688</v>
      </c>
      <c r="G208" s="22" t="s">
        <v>489</v>
      </c>
      <c r="H208" s="23" t="s">
        <v>689</v>
      </c>
      <c r="I208" s="23"/>
      <c r="J208" s="23"/>
      <c r="K208" s="23"/>
      <c r="L208" s="57" t="s">
        <v>248</v>
      </c>
      <c r="M208" s="57" t="s">
        <v>392</v>
      </c>
      <c r="N208" s="62"/>
      <c r="O208" s="62"/>
      <c r="P208" s="29"/>
      <c r="Q208" s="30"/>
      <c r="R208" s="30"/>
      <c r="S208" s="30"/>
    </row>
    <row r="209" spans="1:19" ht="236.25" hidden="1" customHeight="1">
      <c r="A209" s="21" t="s">
        <v>690</v>
      </c>
      <c r="B209" s="31">
        <v>1907</v>
      </c>
      <c r="C209" s="21" t="s">
        <v>691</v>
      </c>
      <c r="D209" s="23" t="s">
        <v>692</v>
      </c>
      <c r="E209" s="76" t="s">
        <v>693</v>
      </c>
      <c r="F209" s="21" t="s">
        <v>694</v>
      </c>
      <c r="G209" s="22" t="s">
        <v>489</v>
      </c>
      <c r="H209" s="23" t="s">
        <v>695</v>
      </c>
      <c r="I209" s="23"/>
      <c r="J209" s="23"/>
      <c r="K209" s="23"/>
      <c r="L209" s="57" t="s">
        <v>248</v>
      </c>
      <c r="M209" s="57" t="s">
        <v>392</v>
      </c>
      <c r="N209" s="62"/>
      <c r="O209" s="62"/>
      <c r="P209" s="29"/>
      <c r="Q209" s="30"/>
      <c r="R209" s="30"/>
      <c r="S209" s="30"/>
    </row>
    <row r="210" spans="1:19" ht="12.75" hidden="1" customHeight="1">
      <c r="A210" s="21" t="s">
        <v>9</v>
      </c>
      <c r="B210" s="31"/>
      <c r="C210" s="21"/>
      <c r="D210" s="22"/>
      <c r="E210" s="22"/>
      <c r="F210" s="21"/>
      <c r="G210" s="22"/>
      <c r="H210" s="22"/>
      <c r="I210" s="22"/>
      <c r="J210" s="22"/>
      <c r="K210" s="22"/>
      <c r="L210" s="57"/>
      <c r="M210" s="57"/>
      <c r="N210" s="62"/>
      <c r="O210" s="62"/>
      <c r="P210" s="29"/>
      <c r="Q210" s="30"/>
      <c r="R210" s="30"/>
      <c r="S210" s="30"/>
    </row>
    <row r="211" spans="1:19" ht="42" hidden="1" customHeight="1">
      <c r="A211" s="14" t="s">
        <v>696</v>
      </c>
      <c r="B211" s="31">
        <v>2000</v>
      </c>
      <c r="C211" s="21" t="s">
        <v>5</v>
      </c>
      <c r="D211" s="22" t="s">
        <v>5</v>
      </c>
      <c r="E211" s="22" t="s">
        <v>5</v>
      </c>
      <c r="F211" s="21" t="s">
        <v>5</v>
      </c>
      <c r="G211" s="22" t="s">
        <v>5</v>
      </c>
      <c r="H211" s="22" t="s">
        <v>5</v>
      </c>
      <c r="I211" s="22"/>
      <c r="J211" s="22"/>
      <c r="K211" s="22"/>
      <c r="L211" s="22" t="s">
        <v>5</v>
      </c>
      <c r="M211" s="23" t="s">
        <v>5</v>
      </c>
      <c r="N211" s="81">
        <f>N212+N257+N276+N297+N339</f>
        <v>0</v>
      </c>
      <c r="O211" s="81">
        <f>O212+O257+O276+O297+O339</f>
        <v>0</v>
      </c>
    </row>
    <row r="212" spans="1:19" ht="56.25" hidden="1" customHeight="1">
      <c r="A212" s="19" t="s">
        <v>697</v>
      </c>
      <c r="B212" s="31">
        <v>2001</v>
      </c>
      <c r="C212" s="21" t="s">
        <v>5</v>
      </c>
      <c r="D212" s="22" t="s">
        <v>5</v>
      </c>
      <c r="E212" s="22" t="s">
        <v>5</v>
      </c>
      <c r="F212" s="21" t="s">
        <v>5</v>
      </c>
      <c r="G212" s="22" t="s">
        <v>5</v>
      </c>
      <c r="H212" s="22" t="s">
        <v>5</v>
      </c>
      <c r="I212" s="22"/>
      <c r="J212" s="22"/>
      <c r="K212" s="22"/>
      <c r="L212" s="22" t="s">
        <v>5</v>
      </c>
      <c r="M212" s="23" t="s">
        <v>5</v>
      </c>
      <c r="N212" s="17">
        <f>SUM(N213:N256)</f>
        <v>0</v>
      </c>
      <c r="O212" s="17">
        <f>SUM(O213:O256)</f>
        <v>0</v>
      </c>
    </row>
    <row r="213" spans="1:19" ht="56.25" hidden="1" customHeight="1">
      <c r="A213" s="21" t="s">
        <v>698</v>
      </c>
      <c r="B213" s="31">
        <v>2002</v>
      </c>
      <c r="C213" s="55"/>
      <c r="D213" s="55"/>
      <c r="E213" s="55"/>
      <c r="F213" s="55"/>
      <c r="G213" s="55"/>
      <c r="H213" s="55"/>
      <c r="I213" s="55"/>
      <c r="J213" s="55"/>
      <c r="K213" s="55"/>
      <c r="L213" s="29"/>
      <c r="M213" s="82"/>
      <c r="N213" s="61"/>
      <c r="O213" s="61"/>
    </row>
    <row r="214" spans="1:19" ht="22.5" hidden="1" customHeight="1">
      <c r="A214" s="21" t="s">
        <v>699</v>
      </c>
      <c r="B214" s="31">
        <v>2003</v>
      </c>
      <c r="C214" s="55"/>
      <c r="D214" s="55"/>
      <c r="E214" s="55"/>
      <c r="F214" s="55"/>
      <c r="G214" s="55"/>
      <c r="H214" s="55"/>
      <c r="I214" s="55"/>
      <c r="J214" s="55"/>
      <c r="K214" s="55"/>
      <c r="L214" s="29"/>
      <c r="M214" s="82"/>
      <c r="N214" s="61"/>
      <c r="O214" s="61"/>
    </row>
    <row r="215" spans="1:19" ht="33.75" hidden="1" customHeight="1">
      <c r="A215" s="21" t="s">
        <v>700</v>
      </c>
      <c r="B215" s="31">
        <v>2004</v>
      </c>
      <c r="C215" s="55"/>
      <c r="D215" s="55"/>
      <c r="E215" s="55"/>
      <c r="F215" s="55"/>
      <c r="G215" s="55"/>
      <c r="H215" s="55"/>
      <c r="I215" s="55"/>
      <c r="J215" s="55"/>
      <c r="K215" s="55"/>
      <c r="L215" s="29"/>
      <c r="M215" s="82"/>
      <c r="N215" s="61"/>
      <c r="O215" s="61"/>
    </row>
    <row r="216" spans="1:19" ht="45" hidden="1" customHeight="1">
      <c r="A216" s="21" t="s">
        <v>701</v>
      </c>
      <c r="B216" s="31">
        <v>2005</v>
      </c>
      <c r="C216" s="55"/>
      <c r="D216" s="55"/>
      <c r="E216" s="55"/>
      <c r="F216" s="55"/>
      <c r="G216" s="55"/>
      <c r="H216" s="55"/>
      <c r="I216" s="55"/>
      <c r="J216" s="55"/>
      <c r="K216" s="55"/>
      <c r="L216" s="29"/>
      <c r="M216" s="82"/>
      <c r="N216" s="61"/>
      <c r="O216" s="61"/>
    </row>
    <row r="217" spans="1:19" ht="123.75" hidden="1" customHeight="1">
      <c r="A217" s="21" t="s">
        <v>702</v>
      </c>
      <c r="B217" s="31">
        <v>2006</v>
      </c>
      <c r="C217" s="55"/>
      <c r="D217" s="55"/>
      <c r="E217" s="55"/>
      <c r="F217" s="55"/>
      <c r="G217" s="55"/>
      <c r="H217" s="55"/>
      <c r="I217" s="55"/>
      <c r="J217" s="55"/>
      <c r="K217" s="55"/>
      <c r="L217" s="29"/>
      <c r="M217" s="82"/>
      <c r="N217" s="61"/>
      <c r="O217" s="61"/>
    </row>
    <row r="218" spans="1:19" ht="90" hidden="1" customHeight="1">
      <c r="A218" s="21" t="s">
        <v>703</v>
      </c>
      <c r="B218" s="31">
        <v>2007</v>
      </c>
      <c r="C218" s="55"/>
      <c r="D218" s="55"/>
      <c r="E218" s="55"/>
      <c r="F218" s="55"/>
      <c r="G218" s="55"/>
      <c r="H218" s="55"/>
      <c r="I218" s="55"/>
      <c r="J218" s="55"/>
      <c r="K218" s="55"/>
      <c r="L218" s="29"/>
      <c r="M218" s="82"/>
      <c r="N218" s="61"/>
      <c r="O218" s="61"/>
    </row>
    <row r="219" spans="1:19" ht="33.75" hidden="1" customHeight="1">
      <c r="A219" s="21" t="s">
        <v>704</v>
      </c>
      <c r="B219" s="31">
        <v>2008</v>
      </c>
      <c r="C219" s="55"/>
      <c r="D219" s="55"/>
      <c r="E219" s="55"/>
      <c r="F219" s="55"/>
      <c r="G219" s="55"/>
      <c r="H219" s="55"/>
      <c r="I219" s="55"/>
      <c r="J219" s="55"/>
      <c r="K219" s="55"/>
      <c r="L219" s="29"/>
      <c r="M219" s="82"/>
      <c r="N219" s="61"/>
      <c r="O219" s="61"/>
    </row>
    <row r="220" spans="1:19" ht="33.75" hidden="1" customHeight="1">
      <c r="A220" s="21" t="s">
        <v>705</v>
      </c>
      <c r="B220" s="31">
        <v>2009</v>
      </c>
      <c r="C220" s="55"/>
      <c r="D220" s="55"/>
      <c r="E220" s="55"/>
      <c r="F220" s="55"/>
      <c r="G220" s="55"/>
      <c r="H220" s="55"/>
      <c r="I220" s="55"/>
      <c r="J220" s="55"/>
      <c r="K220" s="55"/>
      <c r="L220" s="29"/>
      <c r="M220" s="82"/>
      <c r="N220" s="61"/>
      <c r="O220" s="61"/>
    </row>
    <row r="221" spans="1:19" ht="90" hidden="1" customHeight="1">
      <c r="A221" s="21" t="s">
        <v>706</v>
      </c>
      <c r="B221" s="31">
        <v>2010</v>
      </c>
      <c r="C221" s="55"/>
      <c r="D221" s="55"/>
      <c r="E221" s="55"/>
      <c r="F221" s="55"/>
      <c r="G221" s="55"/>
      <c r="H221" s="55"/>
      <c r="I221" s="55"/>
      <c r="J221" s="55"/>
      <c r="K221" s="55"/>
      <c r="L221" s="29"/>
      <c r="M221" s="82"/>
      <c r="N221" s="61"/>
      <c r="O221" s="61"/>
    </row>
    <row r="222" spans="1:19" ht="22.5" hidden="1" customHeight="1">
      <c r="A222" s="21" t="s">
        <v>707</v>
      </c>
      <c r="B222" s="31">
        <v>2011</v>
      </c>
      <c r="C222" s="55"/>
      <c r="D222" s="55"/>
      <c r="E222" s="55"/>
      <c r="F222" s="55"/>
      <c r="G222" s="55"/>
      <c r="H222" s="55"/>
      <c r="I222" s="55"/>
      <c r="J222" s="55"/>
      <c r="K222" s="55"/>
      <c r="L222" s="29"/>
      <c r="M222" s="82"/>
      <c r="N222" s="61"/>
      <c r="O222" s="61"/>
    </row>
    <row r="223" spans="1:19" ht="22.5" hidden="1" customHeight="1">
      <c r="A223" s="21" t="s">
        <v>708</v>
      </c>
      <c r="B223" s="31">
        <v>2012</v>
      </c>
      <c r="C223" s="55"/>
      <c r="D223" s="55"/>
      <c r="E223" s="55"/>
      <c r="F223" s="55"/>
      <c r="G223" s="55"/>
      <c r="H223" s="55"/>
      <c r="I223" s="55"/>
      <c r="J223" s="55"/>
      <c r="K223" s="55"/>
      <c r="L223" s="29"/>
      <c r="M223" s="82"/>
      <c r="N223" s="61"/>
      <c r="O223" s="61"/>
    </row>
    <row r="224" spans="1:19" ht="45" hidden="1" customHeight="1">
      <c r="A224" s="21" t="s">
        <v>709</v>
      </c>
      <c r="B224" s="31">
        <v>2013</v>
      </c>
      <c r="C224" s="55"/>
      <c r="D224" s="55"/>
      <c r="E224" s="55"/>
      <c r="F224" s="55"/>
      <c r="G224" s="55"/>
      <c r="H224" s="55"/>
      <c r="I224" s="55"/>
      <c r="J224" s="55"/>
      <c r="K224" s="55"/>
      <c r="L224" s="29"/>
      <c r="M224" s="82"/>
      <c r="N224" s="61"/>
      <c r="O224" s="61"/>
    </row>
    <row r="225" spans="1:15" ht="56.25" hidden="1" customHeight="1">
      <c r="A225" s="21" t="s">
        <v>264</v>
      </c>
      <c r="B225" s="31">
        <v>2014</v>
      </c>
      <c r="C225" s="55"/>
      <c r="D225" s="55"/>
      <c r="E225" s="55"/>
      <c r="F225" s="55"/>
      <c r="G225" s="55"/>
      <c r="H225" s="55"/>
      <c r="I225" s="55"/>
      <c r="J225" s="55"/>
      <c r="K225" s="55"/>
      <c r="L225" s="29"/>
      <c r="M225" s="82"/>
      <c r="N225" s="61"/>
      <c r="O225" s="61"/>
    </row>
    <row r="226" spans="1:15" ht="22.5" hidden="1" customHeight="1">
      <c r="A226" s="21" t="s">
        <v>710</v>
      </c>
      <c r="B226" s="31">
        <v>2015</v>
      </c>
      <c r="C226" s="55"/>
      <c r="D226" s="55"/>
      <c r="E226" s="55"/>
      <c r="F226" s="55"/>
      <c r="G226" s="55"/>
      <c r="H226" s="55"/>
      <c r="I226" s="55"/>
      <c r="J226" s="55"/>
      <c r="K226" s="55"/>
      <c r="L226" s="29"/>
      <c r="M226" s="82"/>
      <c r="N226" s="61"/>
      <c r="O226" s="61"/>
    </row>
    <row r="227" spans="1:15" ht="22.5" hidden="1" customHeight="1">
      <c r="A227" s="21" t="s">
        <v>711</v>
      </c>
      <c r="B227" s="31">
        <v>2016</v>
      </c>
      <c r="C227" s="55"/>
      <c r="D227" s="55"/>
      <c r="E227" s="55"/>
      <c r="F227" s="55"/>
      <c r="G227" s="55"/>
      <c r="H227" s="55"/>
      <c r="I227" s="55"/>
      <c r="J227" s="55"/>
      <c r="K227" s="55"/>
      <c r="L227" s="29"/>
      <c r="M227" s="82"/>
      <c r="N227" s="61"/>
      <c r="O227" s="61"/>
    </row>
    <row r="228" spans="1:15" ht="191.25" hidden="1" customHeight="1">
      <c r="A228" s="21" t="s">
        <v>185</v>
      </c>
      <c r="B228" s="31">
        <v>2017</v>
      </c>
      <c r="C228" s="55"/>
      <c r="D228" s="55"/>
      <c r="E228" s="55"/>
      <c r="F228" s="55"/>
      <c r="G228" s="55"/>
      <c r="H228" s="55"/>
      <c r="I228" s="55"/>
      <c r="J228" s="55"/>
      <c r="K228" s="55"/>
      <c r="L228" s="29"/>
      <c r="M228" s="82"/>
      <c r="N228" s="61"/>
      <c r="O228" s="61"/>
    </row>
    <row r="229" spans="1:15" ht="135" hidden="1" customHeight="1">
      <c r="A229" s="21" t="s">
        <v>712</v>
      </c>
      <c r="B229" s="31">
        <v>2018</v>
      </c>
      <c r="C229" s="55"/>
      <c r="D229" s="55"/>
      <c r="E229" s="55"/>
      <c r="F229" s="55"/>
      <c r="G229" s="55"/>
      <c r="H229" s="55"/>
      <c r="I229" s="55"/>
      <c r="J229" s="55"/>
      <c r="K229" s="55"/>
      <c r="L229" s="29"/>
      <c r="M229" s="82"/>
      <c r="N229" s="61"/>
      <c r="O229" s="61"/>
    </row>
    <row r="230" spans="1:15" ht="33.75" hidden="1" customHeight="1">
      <c r="A230" s="21" t="s">
        <v>713</v>
      </c>
      <c r="B230" s="31">
        <v>2019</v>
      </c>
      <c r="C230" s="55"/>
      <c r="D230" s="55"/>
      <c r="E230" s="55"/>
      <c r="F230" s="55"/>
      <c r="G230" s="55"/>
      <c r="H230" s="55"/>
      <c r="I230" s="55"/>
      <c r="J230" s="55"/>
      <c r="K230" s="55"/>
      <c r="L230" s="29"/>
      <c r="M230" s="82"/>
      <c r="N230" s="61"/>
      <c r="O230" s="61"/>
    </row>
    <row r="231" spans="1:15" ht="33.75" hidden="1" customHeight="1">
      <c r="A231" s="21" t="s">
        <v>714</v>
      </c>
      <c r="B231" s="31">
        <v>2020</v>
      </c>
      <c r="C231" s="55"/>
      <c r="D231" s="55"/>
      <c r="E231" s="55"/>
      <c r="F231" s="55"/>
      <c r="G231" s="55"/>
      <c r="H231" s="55"/>
      <c r="I231" s="55"/>
      <c r="J231" s="55"/>
      <c r="K231" s="55"/>
      <c r="L231" s="29"/>
      <c r="M231" s="82"/>
      <c r="N231" s="61"/>
      <c r="O231" s="61"/>
    </row>
    <row r="232" spans="1:15" ht="22.5" hidden="1" customHeight="1">
      <c r="A232" s="21" t="s">
        <v>715</v>
      </c>
      <c r="B232" s="31">
        <v>2021</v>
      </c>
      <c r="C232" s="55"/>
      <c r="D232" s="55"/>
      <c r="E232" s="55"/>
      <c r="F232" s="55"/>
      <c r="G232" s="55"/>
      <c r="H232" s="55"/>
      <c r="I232" s="55"/>
      <c r="J232" s="55"/>
      <c r="K232" s="55"/>
      <c r="L232" s="29"/>
      <c r="M232" s="82"/>
      <c r="N232" s="61"/>
      <c r="O232" s="61"/>
    </row>
    <row r="233" spans="1:15" ht="45" hidden="1" customHeight="1">
      <c r="A233" s="21" t="s">
        <v>716</v>
      </c>
      <c r="B233" s="31">
        <v>2022</v>
      </c>
      <c r="C233" s="55"/>
      <c r="D233" s="55"/>
      <c r="E233" s="55"/>
      <c r="F233" s="55"/>
      <c r="G233" s="55"/>
      <c r="H233" s="55"/>
      <c r="I233" s="55"/>
      <c r="J233" s="55"/>
      <c r="K233" s="55"/>
      <c r="L233" s="29"/>
      <c r="M233" s="82"/>
      <c r="N233" s="61"/>
      <c r="O233" s="61"/>
    </row>
    <row r="234" spans="1:15" ht="67.5" hidden="1" customHeight="1">
      <c r="A234" s="21" t="s">
        <v>717</v>
      </c>
      <c r="B234" s="31">
        <v>2023</v>
      </c>
      <c r="C234" s="55"/>
      <c r="D234" s="55"/>
      <c r="E234" s="55"/>
      <c r="F234" s="55"/>
      <c r="G234" s="55"/>
      <c r="H234" s="55"/>
      <c r="I234" s="55"/>
      <c r="J234" s="55"/>
      <c r="K234" s="55"/>
      <c r="L234" s="29"/>
      <c r="M234" s="82"/>
      <c r="N234" s="61"/>
      <c r="O234" s="61"/>
    </row>
    <row r="235" spans="1:15" ht="56.25" hidden="1" customHeight="1">
      <c r="A235" s="21" t="s">
        <v>718</v>
      </c>
      <c r="B235" s="31">
        <v>2024</v>
      </c>
      <c r="C235" s="55"/>
      <c r="D235" s="55"/>
      <c r="E235" s="55"/>
      <c r="F235" s="55"/>
      <c r="G235" s="55"/>
      <c r="H235" s="55"/>
      <c r="I235" s="55"/>
      <c r="J235" s="55"/>
      <c r="K235" s="55"/>
      <c r="L235" s="29"/>
      <c r="M235" s="82"/>
      <c r="N235" s="61"/>
      <c r="O235" s="61"/>
    </row>
    <row r="236" spans="1:15" ht="33.75" hidden="1" customHeight="1">
      <c r="A236" s="21" t="s">
        <v>719</v>
      </c>
      <c r="B236" s="31">
        <v>2025</v>
      </c>
      <c r="C236" s="55"/>
      <c r="D236" s="55"/>
      <c r="E236" s="55"/>
      <c r="F236" s="55"/>
      <c r="G236" s="55"/>
      <c r="H236" s="55"/>
      <c r="I236" s="55"/>
      <c r="J236" s="55"/>
      <c r="K236" s="55"/>
      <c r="L236" s="29"/>
      <c r="M236" s="82"/>
      <c r="N236" s="61"/>
      <c r="O236" s="61"/>
    </row>
    <row r="237" spans="1:15" ht="12.75" hidden="1" customHeight="1">
      <c r="A237" s="21" t="s">
        <v>720</v>
      </c>
      <c r="B237" s="31">
        <v>2026</v>
      </c>
      <c r="C237" s="55"/>
      <c r="D237" s="55"/>
      <c r="E237" s="55"/>
      <c r="F237" s="55"/>
      <c r="G237" s="55"/>
      <c r="H237" s="55"/>
      <c r="I237" s="55"/>
      <c r="J237" s="55"/>
      <c r="K237" s="55"/>
      <c r="L237" s="29"/>
      <c r="M237" s="82"/>
      <c r="N237" s="61"/>
      <c r="O237" s="61"/>
    </row>
    <row r="238" spans="1:15" ht="22.5" hidden="1" customHeight="1">
      <c r="A238" s="21" t="s">
        <v>721</v>
      </c>
      <c r="B238" s="31">
        <v>2027</v>
      </c>
      <c r="C238" s="55"/>
      <c r="D238" s="55"/>
      <c r="E238" s="55"/>
      <c r="F238" s="55"/>
      <c r="G238" s="55"/>
      <c r="H238" s="55"/>
      <c r="I238" s="55"/>
      <c r="J238" s="55"/>
      <c r="K238" s="55"/>
      <c r="L238" s="29"/>
      <c r="M238" s="82"/>
      <c r="N238" s="61"/>
      <c r="O238" s="61"/>
    </row>
    <row r="239" spans="1:15" ht="45" hidden="1" customHeight="1">
      <c r="A239" s="21" t="s">
        <v>722</v>
      </c>
      <c r="B239" s="31">
        <v>2028</v>
      </c>
      <c r="C239" s="55"/>
      <c r="D239" s="55"/>
      <c r="E239" s="55"/>
      <c r="F239" s="55"/>
      <c r="G239" s="55"/>
      <c r="H239" s="55"/>
      <c r="I239" s="55"/>
      <c r="J239" s="55"/>
      <c r="K239" s="55"/>
      <c r="L239" s="29"/>
      <c r="M239" s="82"/>
      <c r="N239" s="61"/>
      <c r="O239" s="61"/>
    </row>
    <row r="240" spans="1:15" ht="180" hidden="1" customHeight="1">
      <c r="A240" s="21" t="s">
        <v>723</v>
      </c>
      <c r="B240" s="31">
        <v>2029</v>
      </c>
      <c r="C240" s="55"/>
      <c r="D240" s="55"/>
      <c r="E240" s="55"/>
      <c r="F240" s="55"/>
      <c r="G240" s="55"/>
      <c r="H240" s="55"/>
      <c r="I240" s="55"/>
      <c r="J240" s="55"/>
      <c r="K240" s="55"/>
      <c r="L240" s="29"/>
      <c r="M240" s="82"/>
      <c r="N240" s="61"/>
      <c r="O240" s="61"/>
    </row>
    <row r="241" spans="1:15" ht="247.5" hidden="1" customHeight="1">
      <c r="A241" s="21" t="s">
        <v>724</v>
      </c>
      <c r="B241" s="31">
        <v>2030</v>
      </c>
      <c r="C241" s="55"/>
      <c r="D241" s="55"/>
      <c r="E241" s="55"/>
      <c r="F241" s="55"/>
      <c r="G241" s="55"/>
      <c r="H241" s="55"/>
      <c r="I241" s="55"/>
      <c r="J241" s="55"/>
      <c r="K241" s="55"/>
      <c r="L241" s="29"/>
      <c r="M241" s="82"/>
      <c r="N241" s="61"/>
      <c r="O241" s="61"/>
    </row>
    <row r="242" spans="1:15" ht="90" hidden="1" customHeight="1">
      <c r="A242" s="21" t="s">
        <v>725</v>
      </c>
      <c r="B242" s="31">
        <v>2031</v>
      </c>
      <c r="C242" s="55"/>
      <c r="D242" s="55"/>
      <c r="E242" s="55"/>
      <c r="F242" s="55"/>
      <c r="G242" s="55"/>
      <c r="H242" s="55"/>
      <c r="I242" s="55"/>
      <c r="J242" s="55"/>
      <c r="K242" s="55"/>
      <c r="L242" s="29"/>
      <c r="M242" s="82"/>
      <c r="N242" s="61"/>
      <c r="O242" s="61"/>
    </row>
    <row r="243" spans="1:15" ht="101.25" hidden="1" customHeight="1">
      <c r="A243" s="21" t="s">
        <v>726</v>
      </c>
      <c r="B243" s="31">
        <v>2032</v>
      </c>
      <c r="C243" s="55"/>
      <c r="D243" s="55"/>
      <c r="E243" s="55"/>
      <c r="F243" s="55"/>
      <c r="G243" s="55"/>
      <c r="H243" s="55"/>
      <c r="I243" s="55"/>
      <c r="J243" s="55"/>
      <c r="K243" s="55"/>
      <c r="L243" s="29"/>
      <c r="M243" s="82"/>
      <c r="N243" s="61"/>
      <c r="O243" s="61"/>
    </row>
    <row r="244" spans="1:15" ht="102.75" hidden="1" customHeight="1">
      <c r="A244" s="21" t="s">
        <v>727</v>
      </c>
      <c r="B244" s="31">
        <v>2033</v>
      </c>
      <c r="C244" s="55"/>
      <c r="D244" s="55"/>
      <c r="E244" s="55"/>
      <c r="F244" s="55"/>
      <c r="G244" s="55"/>
      <c r="H244" s="55"/>
      <c r="I244" s="55"/>
      <c r="J244" s="55"/>
      <c r="K244" s="55"/>
      <c r="L244" s="29"/>
      <c r="M244" s="82"/>
      <c r="N244" s="61"/>
      <c r="O244" s="61"/>
    </row>
    <row r="245" spans="1:15" ht="33.75" hidden="1" customHeight="1">
      <c r="A245" s="21" t="s">
        <v>728</v>
      </c>
      <c r="B245" s="31">
        <v>2034</v>
      </c>
      <c r="C245" s="55"/>
      <c r="D245" s="55"/>
      <c r="E245" s="55"/>
      <c r="F245" s="55"/>
      <c r="G245" s="55"/>
      <c r="H245" s="55"/>
      <c r="I245" s="55"/>
      <c r="J245" s="55"/>
      <c r="K245" s="55"/>
      <c r="L245" s="29"/>
      <c r="M245" s="82"/>
      <c r="N245" s="61"/>
      <c r="O245" s="61"/>
    </row>
    <row r="246" spans="1:15" ht="67.5" hidden="1" customHeight="1">
      <c r="A246" s="21" t="s">
        <v>729</v>
      </c>
      <c r="B246" s="31">
        <v>2035</v>
      </c>
      <c r="C246" s="55"/>
      <c r="D246" s="55"/>
      <c r="E246" s="55"/>
      <c r="F246" s="55"/>
      <c r="G246" s="55"/>
      <c r="H246" s="55"/>
      <c r="I246" s="55"/>
      <c r="J246" s="55"/>
      <c r="K246" s="55"/>
      <c r="L246" s="29"/>
      <c r="M246" s="82"/>
      <c r="N246" s="61"/>
      <c r="O246" s="61"/>
    </row>
    <row r="247" spans="1:15" ht="33.75" hidden="1" customHeight="1">
      <c r="A247" s="21" t="s">
        <v>730</v>
      </c>
      <c r="B247" s="31">
        <v>2036</v>
      </c>
      <c r="C247" s="55"/>
      <c r="D247" s="55"/>
      <c r="E247" s="55"/>
      <c r="F247" s="55"/>
      <c r="G247" s="55"/>
      <c r="H247" s="55"/>
      <c r="I247" s="55"/>
      <c r="J247" s="55"/>
      <c r="K247" s="55"/>
      <c r="L247" s="29"/>
      <c r="M247" s="82"/>
      <c r="N247" s="61"/>
      <c r="O247" s="61"/>
    </row>
    <row r="248" spans="1:15" ht="22.5" hidden="1" customHeight="1">
      <c r="A248" s="21" t="s">
        <v>731</v>
      </c>
      <c r="B248" s="31">
        <v>2037</v>
      </c>
      <c r="C248" s="55"/>
      <c r="D248" s="55"/>
      <c r="E248" s="55"/>
      <c r="F248" s="55"/>
      <c r="G248" s="55"/>
      <c r="H248" s="55"/>
      <c r="I248" s="55"/>
      <c r="J248" s="55"/>
      <c r="K248" s="55"/>
      <c r="L248" s="29"/>
      <c r="M248" s="82"/>
      <c r="N248" s="61"/>
      <c r="O248" s="61"/>
    </row>
    <row r="249" spans="1:15" ht="67.5" hidden="1" customHeight="1">
      <c r="A249" s="21" t="s">
        <v>732</v>
      </c>
      <c r="B249" s="31">
        <v>2038</v>
      </c>
      <c r="C249" s="55"/>
      <c r="D249" s="55"/>
      <c r="E249" s="55"/>
      <c r="F249" s="55"/>
      <c r="G249" s="55"/>
      <c r="H249" s="55"/>
      <c r="I249" s="55"/>
      <c r="J249" s="55"/>
      <c r="K249" s="55"/>
      <c r="L249" s="29"/>
      <c r="M249" s="82"/>
      <c r="N249" s="61"/>
      <c r="O249" s="61"/>
    </row>
    <row r="250" spans="1:15" ht="22.5" hidden="1" customHeight="1">
      <c r="A250" s="21" t="s">
        <v>733</v>
      </c>
      <c r="B250" s="31">
        <v>2039</v>
      </c>
      <c r="C250" s="55"/>
      <c r="D250" s="55"/>
      <c r="E250" s="55"/>
      <c r="F250" s="55"/>
      <c r="G250" s="55"/>
      <c r="H250" s="55"/>
      <c r="I250" s="55"/>
      <c r="J250" s="55"/>
      <c r="K250" s="55"/>
      <c r="L250" s="29"/>
      <c r="M250" s="82"/>
      <c r="N250" s="61"/>
      <c r="O250" s="61"/>
    </row>
    <row r="251" spans="1:15" ht="90" hidden="1" customHeight="1">
      <c r="A251" s="21" t="s">
        <v>734</v>
      </c>
      <c r="B251" s="31">
        <v>2040</v>
      </c>
      <c r="C251" s="55"/>
      <c r="D251" s="55"/>
      <c r="E251" s="55"/>
      <c r="F251" s="55"/>
      <c r="G251" s="55"/>
      <c r="H251" s="55"/>
      <c r="I251" s="55"/>
      <c r="J251" s="55"/>
      <c r="K251" s="55"/>
      <c r="L251" s="29"/>
      <c r="M251" s="82"/>
      <c r="N251" s="61"/>
      <c r="O251" s="61"/>
    </row>
    <row r="252" spans="1:15" ht="33.75" hidden="1" customHeight="1">
      <c r="A252" s="21" t="s">
        <v>735</v>
      </c>
      <c r="B252" s="31">
        <v>2041</v>
      </c>
      <c r="C252" s="55"/>
      <c r="D252" s="55"/>
      <c r="E252" s="55"/>
      <c r="F252" s="55"/>
      <c r="G252" s="55"/>
      <c r="H252" s="55"/>
      <c r="I252" s="55"/>
      <c r="J252" s="55"/>
      <c r="K252" s="55"/>
      <c r="L252" s="29"/>
      <c r="M252" s="82"/>
      <c r="N252" s="61"/>
      <c r="O252" s="61"/>
    </row>
    <row r="253" spans="1:15" ht="12.75" hidden="1" customHeight="1">
      <c r="A253" s="21" t="s">
        <v>385</v>
      </c>
      <c r="B253" s="31">
        <v>2042</v>
      </c>
      <c r="C253" s="55"/>
      <c r="D253" s="55"/>
      <c r="E253" s="55"/>
      <c r="F253" s="55"/>
      <c r="G253" s="55"/>
      <c r="H253" s="55"/>
      <c r="I253" s="55"/>
      <c r="J253" s="55"/>
      <c r="K253" s="55"/>
      <c r="L253" s="29"/>
      <c r="M253" s="82"/>
      <c r="N253" s="61"/>
      <c r="O253" s="61"/>
    </row>
    <row r="254" spans="1:15" ht="56.25" hidden="1" customHeight="1">
      <c r="A254" s="21" t="s">
        <v>736</v>
      </c>
      <c r="B254" s="31">
        <v>2043</v>
      </c>
      <c r="C254" s="55"/>
      <c r="D254" s="55"/>
      <c r="E254" s="55"/>
      <c r="F254" s="55"/>
      <c r="G254" s="55"/>
      <c r="H254" s="55"/>
      <c r="I254" s="55"/>
      <c r="J254" s="55"/>
      <c r="K254" s="55"/>
      <c r="L254" s="29"/>
      <c r="M254" s="82"/>
      <c r="N254" s="61"/>
      <c r="O254" s="61"/>
    </row>
    <row r="255" spans="1:15" ht="22.5" hidden="1" customHeight="1">
      <c r="A255" s="21" t="s">
        <v>737</v>
      </c>
      <c r="B255" s="31">
        <v>2044</v>
      </c>
      <c r="C255" s="55"/>
      <c r="D255" s="55"/>
      <c r="E255" s="55"/>
      <c r="F255" s="55"/>
      <c r="G255" s="55"/>
      <c r="H255" s="55"/>
      <c r="I255" s="55"/>
      <c r="J255" s="55"/>
      <c r="K255" s="55"/>
      <c r="L255" s="29"/>
      <c r="M255" s="82"/>
      <c r="N255" s="61"/>
      <c r="O255" s="61"/>
    </row>
    <row r="256" spans="1:15" ht="45" hidden="1" customHeight="1">
      <c r="A256" s="21" t="s">
        <v>390</v>
      </c>
      <c r="B256" s="31">
        <v>2045</v>
      </c>
      <c r="C256" s="55"/>
      <c r="D256" s="55"/>
      <c r="E256" s="55"/>
      <c r="F256" s="55"/>
      <c r="G256" s="55"/>
      <c r="H256" s="55"/>
      <c r="I256" s="55"/>
      <c r="J256" s="55"/>
      <c r="K256" s="55"/>
      <c r="L256" s="29"/>
      <c r="M256" s="82"/>
      <c r="N256" s="61"/>
      <c r="O256" s="61"/>
    </row>
    <row r="257" spans="1:15" ht="67.5" hidden="1" customHeight="1">
      <c r="A257" s="19" t="s">
        <v>738</v>
      </c>
      <c r="B257" s="31">
        <v>2100</v>
      </c>
      <c r="C257" s="21" t="s">
        <v>5</v>
      </c>
      <c r="D257" s="22" t="s">
        <v>5</v>
      </c>
      <c r="E257" s="22" t="s">
        <v>5</v>
      </c>
      <c r="F257" s="21" t="s">
        <v>5</v>
      </c>
      <c r="G257" s="22" t="s">
        <v>5</v>
      </c>
      <c r="H257" s="22" t="s">
        <v>5</v>
      </c>
      <c r="I257" s="22"/>
      <c r="J257" s="22"/>
      <c r="K257" s="22"/>
      <c r="L257" s="22" t="s">
        <v>5</v>
      </c>
      <c r="M257" s="23" t="s">
        <v>5</v>
      </c>
      <c r="N257" s="17">
        <f>SUM(N258:N275)</f>
        <v>0</v>
      </c>
      <c r="O257" s="17">
        <f>SUM(O258:O275)</f>
        <v>0</v>
      </c>
    </row>
    <row r="258" spans="1:15" ht="12.75" hidden="1" customHeight="1">
      <c r="A258" s="21" t="s">
        <v>453</v>
      </c>
      <c r="B258" s="31">
        <v>2101</v>
      </c>
      <c r="C258" s="55"/>
      <c r="D258" s="55"/>
      <c r="E258" s="55"/>
      <c r="F258" s="55"/>
      <c r="G258" s="55"/>
      <c r="H258" s="55"/>
      <c r="I258" s="55"/>
      <c r="J258" s="55"/>
      <c r="K258" s="55"/>
      <c r="L258" s="29"/>
      <c r="M258" s="82"/>
      <c r="N258" s="61"/>
      <c r="O258" s="61"/>
    </row>
    <row r="259" spans="1:15" ht="12.75" hidden="1" customHeight="1">
      <c r="A259" s="21" t="s">
        <v>454</v>
      </c>
      <c r="B259" s="31">
        <v>2102</v>
      </c>
      <c r="C259" s="55"/>
      <c r="D259" s="55"/>
      <c r="E259" s="55"/>
      <c r="F259" s="55"/>
      <c r="G259" s="55"/>
      <c r="H259" s="55"/>
      <c r="I259" s="55"/>
      <c r="J259" s="55"/>
      <c r="K259" s="55"/>
      <c r="L259" s="29"/>
      <c r="M259" s="82"/>
      <c r="N259" s="61"/>
      <c r="O259" s="61"/>
    </row>
    <row r="260" spans="1:15" ht="33.75" hidden="1" customHeight="1">
      <c r="A260" s="21" t="s">
        <v>458</v>
      </c>
      <c r="B260" s="31">
        <v>2103</v>
      </c>
      <c r="C260" s="55"/>
      <c r="D260" s="55"/>
      <c r="E260" s="55"/>
      <c r="F260" s="55"/>
      <c r="G260" s="55"/>
      <c r="H260" s="55"/>
      <c r="I260" s="55"/>
      <c r="J260" s="55"/>
      <c r="K260" s="55"/>
      <c r="L260" s="29"/>
      <c r="M260" s="82"/>
      <c r="N260" s="61"/>
      <c r="O260" s="61"/>
    </row>
    <row r="261" spans="1:15" ht="22.5" hidden="1" customHeight="1">
      <c r="A261" s="21" t="s">
        <v>459</v>
      </c>
      <c r="B261" s="31">
        <v>2104</v>
      </c>
      <c r="C261" s="55"/>
      <c r="D261" s="55"/>
      <c r="E261" s="55"/>
      <c r="F261" s="55"/>
      <c r="G261" s="55"/>
      <c r="H261" s="55"/>
      <c r="I261" s="55"/>
      <c r="J261" s="55"/>
      <c r="K261" s="55"/>
      <c r="L261" s="29"/>
      <c r="M261" s="82"/>
      <c r="N261" s="61"/>
      <c r="O261" s="61"/>
    </row>
    <row r="262" spans="1:15" ht="78.75" hidden="1" customHeight="1">
      <c r="A262" s="21" t="s">
        <v>460</v>
      </c>
      <c r="B262" s="31">
        <v>2105</v>
      </c>
      <c r="C262" s="55"/>
      <c r="D262" s="55"/>
      <c r="E262" s="55"/>
      <c r="F262" s="55"/>
      <c r="G262" s="55"/>
      <c r="H262" s="55"/>
      <c r="I262" s="55"/>
      <c r="J262" s="55"/>
      <c r="K262" s="55"/>
      <c r="L262" s="29"/>
      <c r="M262" s="82"/>
      <c r="N262" s="61"/>
      <c r="O262" s="61"/>
    </row>
    <row r="263" spans="1:15" ht="56.25" hidden="1" customHeight="1">
      <c r="A263" s="21" t="s">
        <v>461</v>
      </c>
      <c r="B263" s="31">
        <v>2106</v>
      </c>
      <c r="C263" s="55"/>
      <c r="D263" s="55"/>
      <c r="E263" s="55"/>
      <c r="F263" s="55"/>
      <c r="G263" s="55"/>
      <c r="H263" s="55"/>
      <c r="I263" s="55"/>
      <c r="J263" s="55"/>
      <c r="K263" s="55"/>
      <c r="L263" s="29"/>
      <c r="M263" s="82"/>
      <c r="N263" s="61"/>
      <c r="O263" s="61"/>
    </row>
    <row r="264" spans="1:15" ht="56.25" hidden="1" customHeight="1">
      <c r="A264" s="21" t="s">
        <v>462</v>
      </c>
      <c r="B264" s="31">
        <v>2107</v>
      </c>
      <c r="C264" s="55"/>
      <c r="D264" s="55"/>
      <c r="E264" s="55"/>
      <c r="F264" s="55"/>
      <c r="G264" s="55"/>
      <c r="H264" s="55"/>
      <c r="I264" s="55"/>
      <c r="J264" s="55"/>
      <c r="K264" s="55"/>
      <c r="L264" s="29"/>
      <c r="M264" s="82"/>
      <c r="N264" s="61"/>
      <c r="O264" s="61"/>
    </row>
    <row r="265" spans="1:15" ht="33.75" hidden="1" customHeight="1">
      <c r="A265" s="21" t="s">
        <v>463</v>
      </c>
      <c r="B265" s="31">
        <v>2108</v>
      </c>
      <c r="C265" s="55"/>
      <c r="D265" s="55"/>
      <c r="E265" s="55"/>
      <c r="F265" s="55"/>
      <c r="G265" s="55"/>
      <c r="H265" s="55"/>
      <c r="I265" s="55"/>
      <c r="J265" s="55"/>
      <c r="K265" s="55"/>
      <c r="L265" s="29"/>
      <c r="M265" s="82"/>
      <c r="N265" s="61"/>
      <c r="O265" s="61"/>
    </row>
    <row r="266" spans="1:15" ht="33.75" hidden="1" customHeight="1">
      <c r="A266" s="21" t="s">
        <v>464</v>
      </c>
      <c r="B266" s="31">
        <v>2109</v>
      </c>
      <c r="C266" s="55"/>
      <c r="D266" s="55"/>
      <c r="E266" s="55"/>
      <c r="F266" s="55"/>
      <c r="G266" s="55"/>
      <c r="H266" s="55"/>
      <c r="I266" s="55"/>
      <c r="J266" s="55"/>
      <c r="K266" s="55"/>
      <c r="L266" s="29"/>
      <c r="M266" s="82"/>
      <c r="N266" s="61"/>
      <c r="O266" s="61"/>
    </row>
    <row r="267" spans="1:15" ht="78.75" hidden="1" customHeight="1">
      <c r="A267" s="21" t="s">
        <v>465</v>
      </c>
      <c r="B267" s="31">
        <v>2110</v>
      </c>
      <c r="C267" s="55"/>
      <c r="D267" s="55"/>
      <c r="E267" s="55"/>
      <c r="F267" s="55"/>
      <c r="G267" s="55"/>
      <c r="H267" s="55"/>
      <c r="I267" s="55"/>
      <c r="J267" s="55"/>
      <c r="K267" s="55"/>
      <c r="L267" s="29"/>
      <c r="M267" s="82"/>
      <c r="N267" s="61"/>
      <c r="O267" s="61"/>
    </row>
    <row r="268" spans="1:15" ht="90" hidden="1" customHeight="1">
      <c r="A268" s="21" t="s">
        <v>466</v>
      </c>
      <c r="B268" s="31">
        <v>2111</v>
      </c>
      <c r="C268" s="55"/>
      <c r="D268" s="55"/>
      <c r="E268" s="55"/>
      <c r="F268" s="55"/>
      <c r="G268" s="55"/>
      <c r="H268" s="55"/>
      <c r="I268" s="55"/>
      <c r="J268" s="55"/>
      <c r="K268" s="55"/>
      <c r="L268" s="29"/>
      <c r="M268" s="82"/>
      <c r="N268" s="61"/>
      <c r="O268" s="61"/>
    </row>
    <row r="269" spans="1:15" ht="78.75" hidden="1" customHeight="1">
      <c r="A269" s="21" t="s">
        <v>468</v>
      </c>
      <c r="B269" s="31">
        <v>2112</v>
      </c>
      <c r="C269" s="55"/>
      <c r="D269" s="55"/>
      <c r="E269" s="55"/>
      <c r="F269" s="55"/>
      <c r="G269" s="55"/>
      <c r="H269" s="55"/>
      <c r="I269" s="55"/>
      <c r="J269" s="55"/>
      <c r="K269" s="55"/>
      <c r="L269" s="29"/>
      <c r="M269" s="82"/>
      <c r="N269" s="61"/>
      <c r="O269" s="61"/>
    </row>
    <row r="270" spans="1:15" ht="90" hidden="1" customHeight="1">
      <c r="A270" s="21" t="s">
        <v>469</v>
      </c>
      <c r="B270" s="31">
        <v>2113</v>
      </c>
      <c r="C270" s="55"/>
      <c r="D270" s="55"/>
      <c r="E270" s="55"/>
      <c r="F270" s="55"/>
      <c r="G270" s="55"/>
      <c r="H270" s="55"/>
      <c r="I270" s="55"/>
      <c r="J270" s="55"/>
      <c r="K270" s="55"/>
      <c r="L270" s="29"/>
      <c r="M270" s="82"/>
      <c r="N270" s="61"/>
      <c r="O270" s="61"/>
    </row>
    <row r="271" spans="1:15" ht="22.5" hidden="1" customHeight="1">
      <c r="A271" s="21" t="s">
        <v>475</v>
      </c>
      <c r="B271" s="31">
        <v>2114</v>
      </c>
      <c r="C271" s="55"/>
      <c r="D271" s="55"/>
      <c r="E271" s="55"/>
      <c r="F271" s="55"/>
      <c r="G271" s="55"/>
      <c r="H271" s="55"/>
      <c r="I271" s="55"/>
      <c r="J271" s="55"/>
      <c r="K271" s="55"/>
      <c r="L271" s="29"/>
      <c r="M271" s="82"/>
      <c r="N271" s="61"/>
      <c r="O271" s="61"/>
    </row>
    <row r="272" spans="1:15" ht="123.75" hidden="1" customHeight="1">
      <c r="A272" s="21" t="s">
        <v>476</v>
      </c>
      <c r="B272" s="31">
        <v>2115</v>
      </c>
      <c r="C272" s="55"/>
      <c r="D272" s="55"/>
      <c r="E272" s="55"/>
      <c r="F272" s="55"/>
      <c r="G272" s="55"/>
      <c r="H272" s="55"/>
      <c r="I272" s="55"/>
      <c r="J272" s="55"/>
      <c r="K272" s="55"/>
      <c r="L272" s="29"/>
      <c r="M272" s="82"/>
      <c r="N272" s="61"/>
      <c r="O272" s="61"/>
    </row>
    <row r="273" spans="1:15" ht="98.25" hidden="1" customHeight="1">
      <c r="A273" s="21" t="s">
        <v>477</v>
      </c>
      <c r="B273" s="31">
        <v>2116</v>
      </c>
      <c r="C273" s="55"/>
      <c r="D273" s="55"/>
      <c r="E273" s="55"/>
      <c r="F273" s="55"/>
      <c r="G273" s="55"/>
      <c r="H273" s="55"/>
      <c r="I273" s="55"/>
      <c r="J273" s="55"/>
      <c r="K273" s="55"/>
      <c r="L273" s="29"/>
      <c r="M273" s="82"/>
      <c r="N273" s="61"/>
      <c r="O273" s="61"/>
    </row>
    <row r="274" spans="1:15" ht="12.75" hidden="1" customHeight="1">
      <c r="A274" s="21" t="s">
        <v>9</v>
      </c>
      <c r="B274" s="31">
        <v>2117</v>
      </c>
      <c r="C274" s="21"/>
      <c r="D274" s="22"/>
      <c r="E274" s="22"/>
      <c r="F274" s="21"/>
      <c r="G274" s="22"/>
      <c r="H274" s="22"/>
      <c r="I274" s="22"/>
      <c r="J274" s="22"/>
      <c r="K274" s="22"/>
      <c r="L274" s="22"/>
      <c r="M274" s="23"/>
      <c r="N274" s="62"/>
      <c r="O274" s="62"/>
    </row>
    <row r="275" spans="1:15" ht="12.75" hidden="1" customHeight="1">
      <c r="A275" s="21" t="s">
        <v>9</v>
      </c>
      <c r="B275" s="31">
        <v>2118</v>
      </c>
      <c r="C275" s="21"/>
      <c r="D275" s="22"/>
      <c r="E275" s="22"/>
      <c r="F275" s="21"/>
      <c r="G275" s="22"/>
      <c r="H275" s="22"/>
      <c r="I275" s="22"/>
      <c r="J275" s="22"/>
      <c r="K275" s="22"/>
      <c r="L275" s="22"/>
      <c r="M275" s="23"/>
      <c r="N275" s="62"/>
      <c r="O275" s="62"/>
    </row>
    <row r="276" spans="1:15" ht="78.75" hidden="1" customHeight="1">
      <c r="A276" s="19" t="s">
        <v>739</v>
      </c>
      <c r="B276" s="31">
        <v>2200</v>
      </c>
      <c r="C276" s="21" t="s">
        <v>5</v>
      </c>
      <c r="D276" s="22" t="s">
        <v>5</v>
      </c>
      <c r="E276" s="22" t="s">
        <v>5</v>
      </c>
      <c r="F276" s="21" t="s">
        <v>5</v>
      </c>
      <c r="G276" s="22" t="s">
        <v>5</v>
      </c>
      <c r="H276" s="22" t="s">
        <v>5</v>
      </c>
      <c r="I276" s="22"/>
      <c r="J276" s="22"/>
      <c r="K276" s="22"/>
      <c r="L276" s="22" t="s">
        <v>5</v>
      </c>
      <c r="M276" s="23" t="s">
        <v>5</v>
      </c>
      <c r="N276" s="17">
        <f>N277+N291+N294</f>
        <v>0</v>
      </c>
      <c r="O276" s="17">
        <f>O277+O291+O294</f>
        <v>0</v>
      </c>
    </row>
    <row r="277" spans="1:15" ht="45" hidden="1" customHeight="1">
      <c r="A277" s="19" t="s">
        <v>740</v>
      </c>
      <c r="B277" s="31">
        <v>2201</v>
      </c>
      <c r="C277" s="21" t="s">
        <v>5</v>
      </c>
      <c r="D277" s="22" t="s">
        <v>5</v>
      </c>
      <c r="E277" s="22" t="s">
        <v>5</v>
      </c>
      <c r="F277" s="21" t="s">
        <v>5</v>
      </c>
      <c r="G277" s="22" t="s">
        <v>5</v>
      </c>
      <c r="H277" s="22" t="s">
        <v>5</v>
      </c>
      <c r="I277" s="22"/>
      <c r="J277" s="22"/>
      <c r="K277" s="22"/>
      <c r="L277" s="22" t="s">
        <v>5</v>
      </c>
      <c r="M277" s="23" t="s">
        <v>5</v>
      </c>
      <c r="N277" s="17">
        <f>SUM(N278:N290)</f>
        <v>0</v>
      </c>
      <c r="O277" s="17">
        <f>SUM(O278:O290)</f>
        <v>0</v>
      </c>
    </row>
    <row r="278" spans="1:15" ht="12.75" hidden="1" customHeight="1">
      <c r="A278" s="21" t="s">
        <v>741</v>
      </c>
      <c r="B278" s="31">
        <v>2202</v>
      </c>
      <c r="C278" s="55"/>
      <c r="D278" s="55"/>
      <c r="E278" s="55"/>
      <c r="F278" s="55"/>
      <c r="G278" s="55"/>
      <c r="H278" s="55"/>
      <c r="I278" s="55"/>
      <c r="J278" s="55"/>
      <c r="K278" s="55"/>
      <c r="L278" s="29"/>
      <c r="M278" s="82"/>
      <c r="N278" s="61"/>
      <c r="O278" s="61"/>
    </row>
    <row r="279" spans="1:15" ht="22.5" hidden="1" customHeight="1">
      <c r="A279" s="21" t="s">
        <v>742</v>
      </c>
      <c r="B279" s="31">
        <v>2203</v>
      </c>
      <c r="C279" s="55"/>
      <c r="D279" s="55"/>
      <c r="E279" s="55"/>
      <c r="F279" s="55"/>
      <c r="G279" s="55"/>
      <c r="H279" s="55"/>
      <c r="I279" s="55"/>
      <c r="J279" s="55"/>
      <c r="K279" s="55"/>
      <c r="L279" s="29"/>
      <c r="M279" s="82"/>
      <c r="N279" s="61"/>
      <c r="O279" s="61"/>
    </row>
    <row r="280" spans="1:15" ht="22.5" hidden="1" customHeight="1">
      <c r="A280" s="21" t="s">
        <v>482</v>
      </c>
      <c r="B280" s="31">
        <v>2204</v>
      </c>
      <c r="C280" s="55"/>
      <c r="D280" s="55"/>
      <c r="E280" s="55"/>
      <c r="F280" s="55"/>
      <c r="G280" s="55"/>
      <c r="H280" s="55"/>
      <c r="I280" s="55"/>
      <c r="J280" s="55"/>
      <c r="K280" s="55"/>
      <c r="L280" s="29"/>
      <c r="M280" s="82"/>
      <c r="N280" s="61"/>
      <c r="O280" s="61"/>
    </row>
    <row r="281" spans="1:15" ht="33.75" hidden="1" customHeight="1">
      <c r="A281" s="21" t="s">
        <v>743</v>
      </c>
      <c r="B281" s="31">
        <v>2205</v>
      </c>
      <c r="C281" s="55"/>
      <c r="D281" s="55"/>
      <c r="E281" s="55"/>
      <c r="F281" s="55"/>
      <c r="G281" s="55"/>
      <c r="H281" s="55"/>
      <c r="I281" s="55"/>
      <c r="J281" s="55"/>
      <c r="K281" s="55"/>
      <c r="L281" s="29"/>
      <c r="M281" s="82"/>
      <c r="N281" s="61"/>
      <c r="O281" s="61"/>
    </row>
    <row r="282" spans="1:15" ht="45" hidden="1" customHeight="1">
      <c r="A282" s="21" t="s">
        <v>744</v>
      </c>
      <c r="B282" s="31">
        <v>2206</v>
      </c>
      <c r="C282" s="55"/>
      <c r="D282" s="55"/>
      <c r="E282" s="55"/>
      <c r="F282" s="55"/>
      <c r="G282" s="55"/>
      <c r="H282" s="55"/>
      <c r="I282" s="55"/>
      <c r="J282" s="55"/>
      <c r="K282" s="55"/>
      <c r="L282" s="29"/>
      <c r="M282" s="82"/>
      <c r="N282" s="61"/>
      <c r="O282" s="61"/>
    </row>
    <row r="283" spans="1:15" ht="12.75" hidden="1" customHeight="1">
      <c r="A283" s="21" t="s">
        <v>745</v>
      </c>
      <c r="B283" s="31">
        <v>2207</v>
      </c>
      <c r="C283" s="55"/>
      <c r="D283" s="55"/>
      <c r="E283" s="55"/>
      <c r="F283" s="55"/>
      <c r="G283" s="55"/>
      <c r="H283" s="55"/>
      <c r="I283" s="55"/>
      <c r="J283" s="55"/>
      <c r="K283" s="55"/>
      <c r="L283" s="29"/>
      <c r="M283" s="82"/>
      <c r="N283" s="61"/>
      <c r="O283" s="61"/>
    </row>
    <row r="284" spans="1:15" ht="12.75" hidden="1" customHeight="1">
      <c r="A284" s="21" t="s">
        <v>486</v>
      </c>
      <c r="B284" s="31">
        <v>2208</v>
      </c>
      <c r="C284" s="55"/>
      <c r="D284" s="55"/>
      <c r="E284" s="55"/>
      <c r="F284" s="55"/>
      <c r="G284" s="55"/>
      <c r="H284" s="55"/>
      <c r="I284" s="55"/>
      <c r="J284" s="55"/>
      <c r="K284" s="55"/>
      <c r="L284" s="29"/>
      <c r="M284" s="82"/>
      <c r="N284" s="61"/>
      <c r="O284" s="61"/>
    </row>
    <row r="285" spans="1:15" ht="45" hidden="1" customHeight="1">
      <c r="A285" s="21" t="s">
        <v>493</v>
      </c>
      <c r="B285" s="31">
        <v>2209</v>
      </c>
      <c r="C285" s="55"/>
      <c r="D285" s="55"/>
      <c r="E285" s="55"/>
      <c r="F285" s="55"/>
      <c r="G285" s="55"/>
      <c r="H285" s="55"/>
      <c r="I285" s="55"/>
      <c r="J285" s="55"/>
      <c r="K285" s="55"/>
      <c r="L285" s="29"/>
      <c r="M285" s="82"/>
      <c r="N285" s="61"/>
      <c r="O285" s="61"/>
    </row>
    <row r="286" spans="1:15" ht="56.25" hidden="1" customHeight="1">
      <c r="A286" s="21" t="s">
        <v>494</v>
      </c>
      <c r="B286" s="31">
        <v>2210</v>
      </c>
      <c r="C286" s="55"/>
      <c r="D286" s="55"/>
      <c r="E286" s="55"/>
      <c r="F286" s="55"/>
      <c r="G286" s="55"/>
      <c r="H286" s="55"/>
      <c r="I286" s="55"/>
      <c r="J286" s="55"/>
      <c r="K286" s="55"/>
      <c r="L286" s="29"/>
      <c r="M286" s="82"/>
      <c r="N286" s="61"/>
      <c r="O286" s="61"/>
    </row>
    <row r="287" spans="1:15" ht="22.5" hidden="1" customHeight="1">
      <c r="A287" s="21" t="s">
        <v>495</v>
      </c>
      <c r="B287" s="31">
        <v>2211</v>
      </c>
      <c r="C287" s="55"/>
      <c r="D287" s="55"/>
      <c r="E287" s="55"/>
      <c r="F287" s="55"/>
      <c r="G287" s="55"/>
      <c r="H287" s="55"/>
      <c r="I287" s="55"/>
      <c r="J287" s="55"/>
      <c r="K287" s="55"/>
      <c r="L287" s="29"/>
      <c r="M287" s="82"/>
      <c r="N287" s="61"/>
      <c r="O287" s="61"/>
    </row>
    <row r="288" spans="1:15" ht="33.75" hidden="1" customHeight="1">
      <c r="A288" s="21" t="s">
        <v>497</v>
      </c>
      <c r="B288" s="31">
        <v>2212</v>
      </c>
      <c r="C288" s="55"/>
      <c r="D288" s="55"/>
      <c r="E288" s="55"/>
      <c r="F288" s="55"/>
      <c r="G288" s="55"/>
      <c r="H288" s="55"/>
      <c r="I288" s="55"/>
      <c r="J288" s="55"/>
      <c r="K288" s="55"/>
      <c r="L288" s="29"/>
      <c r="M288" s="82"/>
      <c r="N288" s="61"/>
      <c r="O288" s="61"/>
    </row>
    <row r="289" spans="1:15" ht="45" hidden="1" customHeight="1">
      <c r="A289" s="21" t="s">
        <v>746</v>
      </c>
      <c r="B289" s="31">
        <v>2213</v>
      </c>
      <c r="C289" s="55"/>
      <c r="D289" s="55"/>
      <c r="E289" s="55"/>
      <c r="F289" s="55"/>
      <c r="G289" s="55"/>
      <c r="H289" s="55"/>
      <c r="I289" s="55"/>
      <c r="J289" s="55"/>
      <c r="K289" s="55"/>
      <c r="L289" s="29"/>
      <c r="M289" s="82"/>
      <c r="N289" s="61"/>
      <c r="O289" s="61"/>
    </row>
    <row r="290" spans="1:15" ht="33.75" hidden="1" customHeight="1">
      <c r="A290" s="21" t="s">
        <v>747</v>
      </c>
      <c r="B290" s="31">
        <v>2214</v>
      </c>
      <c r="C290" s="55"/>
      <c r="D290" s="55"/>
      <c r="E290" s="55"/>
      <c r="F290" s="55"/>
      <c r="G290" s="55"/>
      <c r="H290" s="55"/>
      <c r="I290" s="55"/>
      <c r="J290" s="55"/>
      <c r="K290" s="55"/>
      <c r="L290" s="29"/>
      <c r="M290" s="82"/>
      <c r="N290" s="61"/>
      <c r="O290" s="61"/>
    </row>
    <row r="291" spans="1:15" ht="67.5" hidden="1" customHeight="1">
      <c r="A291" s="19" t="s">
        <v>748</v>
      </c>
      <c r="B291" s="31">
        <v>2300</v>
      </c>
      <c r="C291" s="21" t="s">
        <v>5</v>
      </c>
      <c r="D291" s="22" t="s">
        <v>5</v>
      </c>
      <c r="E291" s="22" t="s">
        <v>5</v>
      </c>
      <c r="F291" s="21" t="s">
        <v>5</v>
      </c>
      <c r="G291" s="22" t="s">
        <v>5</v>
      </c>
      <c r="H291" s="22" t="s">
        <v>5</v>
      </c>
      <c r="I291" s="22"/>
      <c r="J291" s="22"/>
      <c r="K291" s="22"/>
      <c r="L291" s="22" t="s">
        <v>5</v>
      </c>
      <c r="M291" s="23" t="s">
        <v>5</v>
      </c>
      <c r="N291" s="17">
        <f>SUM(N292:N293)</f>
        <v>0</v>
      </c>
      <c r="O291" s="17">
        <f>SUM(O292:O293)</f>
        <v>0</v>
      </c>
    </row>
    <row r="292" spans="1:15" ht="12.75" hidden="1" customHeight="1">
      <c r="A292" s="21" t="s">
        <v>9</v>
      </c>
      <c r="B292" s="31">
        <v>2301</v>
      </c>
      <c r="C292" s="21"/>
      <c r="D292" s="22"/>
      <c r="E292" s="22"/>
      <c r="F292" s="21"/>
      <c r="G292" s="22"/>
      <c r="H292" s="22"/>
      <c r="I292" s="22"/>
      <c r="J292" s="22"/>
      <c r="K292" s="22"/>
      <c r="L292" s="22"/>
      <c r="M292" s="23"/>
      <c r="N292" s="62"/>
      <c r="O292" s="62"/>
    </row>
    <row r="293" spans="1:15" ht="12.75" hidden="1" customHeight="1">
      <c r="A293" s="21" t="s">
        <v>9</v>
      </c>
      <c r="B293" s="31">
        <v>2302</v>
      </c>
      <c r="C293" s="21"/>
      <c r="D293" s="22"/>
      <c r="E293" s="22"/>
      <c r="F293" s="21"/>
      <c r="G293" s="22"/>
      <c r="H293" s="22"/>
      <c r="I293" s="22"/>
      <c r="J293" s="22"/>
      <c r="K293" s="22"/>
      <c r="L293" s="22"/>
      <c r="M293" s="23"/>
      <c r="N293" s="62"/>
      <c r="O293" s="62"/>
    </row>
    <row r="294" spans="1:15" ht="67.5" hidden="1" customHeight="1">
      <c r="A294" s="19" t="s">
        <v>749</v>
      </c>
      <c r="B294" s="31">
        <v>2400</v>
      </c>
      <c r="C294" s="21" t="s">
        <v>5</v>
      </c>
      <c r="D294" s="22" t="s">
        <v>5</v>
      </c>
      <c r="E294" s="22" t="s">
        <v>5</v>
      </c>
      <c r="F294" s="21" t="s">
        <v>5</v>
      </c>
      <c r="G294" s="22" t="s">
        <v>5</v>
      </c>
      <c r="H294" s="22" t="s">
        <v>5</v>
      </c>
      <c r="I294" s="22"/>
      <c r="J294" s="22"/>
      <c r="K294" s="22"/>
      <c r="L294" s="22" t="s">
        <v>5</v>
      </c>
      <c r="M294" s="23" t="s">
        <v>5</v>
      </c>
      <c r="N294" s="17">
        <f>SUM(N295:N296)</f>
        <v>0</v>
      </c>
      <c r="O294" s="17">
        <f>SUM(O295:O296)</f>
        <v>0</v>
      </c>
    </row>
    <row r="295" spans="1:15" ht="12.75" hidden="1" customHeight="1">
      <c r="A295" s="21" t="s">
        <v>9</v>
      </c>
      <c r="B295" s="31">
        <v>2401</v>
      </c>
      <c r="C295" s="21"/>
      <c r="D295" s="22"/>
      <c r="E295" s="22"/>
      <c r="F295" s="21"/>
      <c r="G295" s="22"/>
      <c r="H295" s="22"/>
      <c r="I295" s="22"/>
      <c r="J295" s="22"/>
      <c r="K295" s="22"/>
      <c r="L295" s="22"/>
      <c r="M295" s="23"/>
      <c r="N295" s="62"/>
      <c r="O295" s="62"/>
    </row>
    <row r="296" spans="1:15" ht="12.75" hidden="1" customHeight="1">
      <c r="A296" s="21" t="s">
        <v>9</v>
      </c>
      <c r="B296" s="31">
        <v>2402</v>
      </c>
      <c r="C296" s="21"/>
      <c r="D296" s="22"/>
      <c r="E296" s="22"/>
      <c r="F296" s="21"/>
      <c r="G296" s="22"/>
      <c r="H296" s="22"/>
      <c r="I296" s="22"/>
      <c r="J296" s="22"/>
      <c r="K296" s="22"/>
      <c r="L296" s="22"/>
      <c r="M296" s="23"/>
      <c r="N296" s="62"/>
      <c r="O296" s="62"/>
    </row>
    <row r="297" spans="1:15" ht="101.25" hidden="1" customHeight="1">
      <c r="A297" s="19" t="s">
        <v>750</v>
      </c>
      <c r="B297" s="31">
        <v>2500</v>
      </c>
      <c r="C297" s="21" t="s">
        <v>5</v>
      </c>
      <c r="D297" s="22" t="s">
        <v>5</v>
      </c>
      <c r="E297" s="22" t="s">
        <v>5</v>
      </c>
      <c r="F297" s="21" t="s">
        <v>5</v>
      </c>
      <c r="G297" s="22" t="s">
        <v>5</v>
      </c>
      <c r="H297" s="22" t="s">
        <v>5</v>
      </c>
      <c r="I297" s="22"/>
      <c r="J297" s="22"/>
      <c r="K297" s="22"/>
      <c r="L297" s="22" t="s">
        <v>5</v>
      </c>
      <c r="M297" s="23" t="s">
        <v>5</v>
      </c>
      <c r="N297" s="17">
        <f>N298+N336</f>
        <v>0</v>
      </c>
      <c r="O297" s="17">
        <f>O298+O336</f>
        <v>0</v>
      </c>
    </row>
    <row r="298" spans="1:15" ht="33.75" hidden="1" customHeight="1">
      <c r="A298" s="19" t="s">
        <v>751</v>
      </c>
      <c r="B298" s="31">
        <v>2501</v>
      </c>
      <c r="C298" s="21" t="s">
        <v>5</v>
      </c>
      <c r="D298" s="22" t="s">
        <v>5</v>
      </c>
      <c r="E298" s="22" t="s">
        <v>5</v>
      </c>
      <c r="F298" s="21" t="s">
        <v>5</v>
      </c>
      <c r="G298" s="22" t="s">
        <v>5</v>
      </c>
      <c r="H298" s="22" t="s">
        <v>5</v>
      </c>
      <c r="I298" s="22"/>
      <c r="J298" s="22"/>
      <c r="K298" s="22"/>
      <c r="L298" s="22" t="s">
        <v>5</v>
      </c>
      <c r="M298" s="23" t="s">
        <v>5</v>
      </c>
      <c r="N298" s="17">
        <f>SUM(N299:N335)</f>
        <v>0</v>
      </c>
      <c r="O298" s="17">
        <f>SUM(O299:O335)</f>
        <v>0</v>
      </c>
    </row>
    <row r="299" spans="1:15" ht="33.75" hidden="1" customHeight="1">
      <c r="A299" s="21" t="s">
        <v>499</v>
      </c>
      <c r="B299" s="31">
        <v>2502</v>
      </c>
      <c r="C299" s="21"/>
      <c r="D299" s="22"/>
      <c r="E299" s="22"/>
      <c r="F299" s="21"/>
      <c r="G299" s="22"/>
      <c r="H299" s="22"/>
      <c r="I299" s="22"/>
      <c r="J299" s="22"/>
      <c r="K299" s="22"/>
      <c r="L299" s="22"/>
      <c r="M299" s="23"/>
      <c r="N299" s="62"/>
      <c r="O299" s="62"/>
    </row>
    <row r="300" spans="1:15" ht="45" hidden="1" customHeight="1">
      <c r="A300" s="21" t="s">
        <v>503</v>
      </c>
      <c r="B300" s="31">
        <v>2503</v>
      </c>
      <c r="C300" s="21"/>
      <c r="D300" s="22"/>
      <c r="E300" s="22"/>
      <c r="F300" s="21"/>
      <c r="G300" s="22"/>
      <c r="H300" s="22"/>
      <c r="I300" s="22"/>
      <c r="J300" s="22"/>
      <c r="K300" s="22"/>
      <c r="L300" s="22"/>
      <c r="M300" s="23"/>
      <c r="N300" s="62"/>
      <c r="O300" s="62"/>
    </row>
    <row r="301" spans="1:15" ht="45" hidden="1" customHeight="1">
      <c r="A301" s="21" t="s">
        <v>507</v>
      </c>
      <c r="B301" s="31">
        <v>2504</v>
      </c>
      <c r="C301" s="21"/>
      <c r="D301" s="22"/>
      <c r="E301" s="22"/>
      <c r="F301" s="21"/>
      <c r="G301" s="22"/>
      <c r="H301" s="22"/>
      <c r="I301" s="22"/>
      <c r="J301" s="22"/>
      <c r="K301" s="22"/>
      <c r="L301" s="22"/>
      <c r="M301" s="23"/>
      <c r="N301" s="62"/>
      <c r="O301" s="62"/>
    </row>
    <row r="302" spans="1:15" ht="45" hidden="1" customHeight="1">
      <c r="A302" s="21" t="s">
        <v>512</v>
      </c>
      <c r="B302" s="31">
        <v>2505</v>
      </c>
      <c r="C302" s="21"/>
      <c r="D302" s="22"/>
      <c r="E302" s="22"/>
      <c r="F302" s="21"/>
      <c r="G302" s="22"/>
      <c r="H302" s="22"/>
      <c r="I302" s="22"/>
      <c r="J302" s="22"/>
      <c r="K302" s="22"/>
      <c r="L302" s="22"/>
      <c r="M302" s="23"/>
      <c r="N302" s="62"/>
      <c r="O302" s="62"/>
    </row>
    <row r="303" spans="1:15" ht="22.5" hidden="1" customHeight="1">
      <c r="A303" s="21" t="s">
        <v>513</v>
      </c>
      <c r="B303" s="31">
        <v>2506</v>
      </c>
      <c r="C303" s="21"/>
      <c r="D303" s="22"/>
      <c r="E303" s="22"/>
      <c r="F303" s="21"/>
      <c r="G303" s="22"/>
      <c r="H303" s="22"/>
      <c r="I303" s="22"/>
      <c r="J303" s="22"/>
      <c r="K303" s="22"/>
      <c r="L303" s="22"/>
      <c r="M303" s="23"/>
      <c r="N303" s="62"/>
      <c r="O303" s="62"/>
    </row>
    <row r="304" spans="1:15" ht="12.75" hidden="1" customHeight="1">
      <c r="A304" s="21" t="s">
        <v>514</v>
      </c>
      <c r="B304" s="31">
        <v>2507</v>
      </c>
      <c r="C304" s="21"/>
      <c r="D304" s="22"/>
      <c r="E304" s="22"/>
      <c r="F304" s="21"/>
      <c r="G304" s="22"/>
      <c r="H304" s="22"/>
      <c r="I304" s="22"/>
      <c r="J304" s="22"/>
      <c r="K304" s="22"/>
      <c r="L304" s="22"/>
      <c r="M304" s="23"/>
      <c r="N304" s="62"/>
      <c r="O304" s="62"/>
    </row>
    <row r="305" spans="1:15" ht="22.5" hidden="1" customHeight="1">
      <c r="A305" s="21" t="s">
        <v>517</v>
      </c>
      <c r="B305" s="31">
        <v>2508</v>
      </c>
      <c r="C305" s="21"/>
      <c r="D305" s="22"/>
      <c r="E305" s="22"/>
      <c r="F305" s="21"/>
      <c r="G305" s="22"/>
      <c r="H305" s="22"/>
      <c r="I305" s="22"/>
      <c r="J305" s="22"/>
      <c r="K305" s="22"/>
      <c r="L305" s="22"/>
      <c r="M305" s="23"/>
      <c r="N305" s="62"/>
      <c r="O305" s="62"/>
    </row>
    <row r="306" spans="1:15" ht="33.75" hidden="1" customHeight="1">
      <c r="A306" s="21" t="s">
        <v>518</v>
      </c>
      <c r="B306" s="31">
        <v>2509</v>
      </c>
      <c r="C306" s="21"/>
      <c r="D306" s="22"/>
      <c r="E306" s="22"/>
      <c r="F306" s="21"/>
      <c r="G306" s="22"/>
      <c r="H306" s="22"/>
      <c r="I306" s="22"/>
      <c r="J306" s="22"/>
      <c r="K306" s="22"/>
      <c r="L306" s="22"/>
      <c r="M306" s="23"/>
      <c r="N306" s="62"/>
      <c r="O306" s="62"/>
    </row>
    <row r="307" spans="1:15" ht="22.5" hidden="1" customHeight="1">
      <c r="A307" s="21" t="s">
        <v>519</v>
      </c>
      <c r="B307" s="31">
        <v>2510</v>
      </c>
      <c r="C307" s="21"/>
      <c r="D307" s="22"/>
      <c r="E307" s="22"/>
      <c r="F307" s="21"/>
      <c r="G307" s="22"/>
      <c r="H307" s="22"/>
      <c r="I307" s="22"/>
      <c r="J307" s="22"/>
      <c r="K307" s="22"/>
      <c r="L307" s="22"/>
      <c r="M307" s="23"/>
      <c r="N307" s="62"/>
      <c r="O307" s="62"/>
    </row>
    <row r="308" spans="1:15" ht="33.75" hidden="1" customHeight="1">
      <c r="A308" s="21" t="s">
        <v>522</v>
      </c>
      <c r="B308" s="31">
        <v>2511</v>
      </c>
      <c r="C308" s="21"/>
      <c r="D308" s="22"/>
      <c r="E308" s="22"/>
      <c r="F308" s="21"/>
      <c r="G308" s="22"/>
      <c r="H308" s="22"/>
      <c r="I308" s="22"/>
      <c r="J308" s="22"/>
      <c r="K308" s="22"/>
      <c r="L308" s="22"/>
      <c r="M308" s="23"/>
      <c r="N308" s="62"/>
      <c r="O308" s="62"/>
    </row>
    <row r="309" spans="1:15" ht="22.5" hidden="1" customHeight="1">
      <c r="A309" s="21" t="s">
        <v>527</v>
      </c>
      <c r="B309" s="31">
        <v>2512</v>
      </c>
      <c r="C309" s="21"/>
      <c r="D309" s="22"/>
      <c r="E309" s="22"/>
      <c r="F309" s="21"/>
      <c r="G309" s="22"/>
      <c r="H309" s="22"/>
      <c r="I309" s="22"/>
      <c r="J309" s="22"/>
      <c r="K309" s="22"/>
      <c r="L309" s="22"/>
      <c r="M309" s="23"/>
      <c r="N309" s="62"/>
      <c r="O309" s="62"/>
    </row>
    <row r="310" spans="1:15" ht="45" hidden="1" customHeight="1">
      <c r="A310" s="21" t="s">
        <v>528</v>
      </c>
      <c r="B310" s="31">
        <v>2513</v>
      </c>
      <c r="C310" s="21"/>
      <c r="D310" s="22"/>
      <c r="E310" s="22"/>
      <c r="F310" s="21"/>
      <c r="G310" s="22"/>
      <c r="H310" s="22"/>
      <c r="I310" s="22"/>
      <c r="J310" s="22"/>
      <c r="K310" s="22"/>
      <c r="L310" s="22"/>
      <c r="M310" s="23"/>
      <c r="N310" s="62"/>
      <c r="O310" s="62"/>
    </row>
    <row r="311" spans="1:15" ht="22.5" hidden="1" customHeight="1">
      <c r="A311" s="21" t="s">
        <v>529</v>
      </c>
      <c r="B311" s="31">
        <v>2514</v>
      </c>
      <c r="C311" s="21"/>
      <c r="D311" s="22"/>
      <c r="E311" s="22"/>
      <c r="F311" s="21"/>
      <c r="G311" s="22"/>
      <c r="H311" s="22"/>
      <c r="I311" s="22"/>
      <c r="J311" s="22"/>
      <c r="K311" s="22"/>
      <c r="L311" s="22"/>
      <c r="M311" s="23"/>
      <c r="N311" s="62"/>
      <c r="O311" s="62"/>
    </row>
    <row r="312" spans="1:15" ht="22.5" hidden="1" customHeight="1">
      <c r="A312" s="21" t="s">
        <v>532</v>
      </c>
      <c r="B312" s="31">
        <v>2515</v>
      </c>
      <c r="C312" s="21"/>
      <c r="D312" s="22"/>
      <c r="E312" s="22"/>
      <c r="F312" s="21"/>
      <c r="G312" s="22"/>
      <c r="H312" s="22"/>
      <c r="I312" s="22"/>
      <c r="J312" s="22"/>
      <c r="K312" s="22"/>
      <c r="L312" s="22"/>
      <c r="M312" s="23"/>
      <c r="N312" s="62"/>
      <c r="O312" s="62"/>
    </row>
    <row r="313" spans="1:15" ht="56.25" hidden="1" customHeight="1">
      <c r="A313" s="21" t="s">
        <v>535</v>
      </c>
      <c r="B313" s="31">
        <v>2516</v>
      </c>
      <c r="C313" s="21"/>
      <c r="D313" s="22"/>
      <c r="E313" s="22"/>
      <c r="F313" s="21"/>
      <c r="G313" s="22"/>
      <c r="H313" s="22"/>
      <c r="I313" s="22"/>
      <c r="J313" s="22"/>
      <c r="K313" s="22"/>
      <c r="L313" s="22"/>
      <c r="M313" s="23"/>
      <c r="N313" s="62"/>
      <c r="O313" s="62"/>
    </row>
    <row r="314" spans="1:15" ht="22.5" hidden="1" customHeight="1">
      <c r="A314" s="21" t="s">
        <v>539</v>
      </c>
      <c r="B314" s="31">
        <v>2517</v>
      </c>
      <c r="C314" s="21"/>
      <c r="D314" s="22"/>
      <c r="E314" s="22"/>
      <c r="F314" s="21"/>
      <c r="G314" s="22"/>
      <c r="H314" s="22"/>
      <c r="I314" s="22"/>
      <c r="J314" s="22"/>
      <c r="K314" s="22"/>
      <c r="L314" s="22"/>
      <c r="M314" s="23"/>
      <c r="N314" s="62"/>
      <c r="O314" s="62"/>
    </row>
    <row r="315" spans="1:15" ht="33.75" hidden="1" customHeight="1">
      <c r="A315" s="21" t="s">
        <v>550</v>
      </c>
      <c r="B315" s="31">
        <v>2518</v>
      </c>
      <c r="C315" s="21"/>
      <c r="D315" s="22"/>
      <c r="E315" s="22"/>
      <c r="F315" s="21"/>
      <c r="G315" s="22"/>
      <c r="H315" s="22"/>
      <c r="I315" s="22"/>
      <c r="J315" s="22"/>
      <c r="K315" s="22"/>
      <c r="L315" s="22"/>
      <c r="M315" s="23"/>
      <c r="N315" s="62"/>
      <c r="O315" s="62"/>
    </row>
    <row r="316" spans="1:15" ht="22.5" hidden="1" customHeight="1">
      <c r="A316" s="21" t="s">
        <v>559</v>
      </c>
      <c r="B316" s="31">
        <v>2519</v>
      </c>
      <c r="C316" s="21"/>
      <c r="D316" s="22"/>
      <c r="E316" s="22"/>
      <c r="F316" s="21"/>
      <c r="G316" s="22"/>
      <c r="H316" s="22"/>
      <c r="I316" s="22"/>
      <c r="J316" s="22"/>
      <c r="K316" s="22"/>
      <c r="L316" s="22"/>
      <c r="M316" s="23"/>
      <c r="N316" s="62"/>
      <c r="O316" s="62"/>
    </row>
    <row r="317" spans="1:15" ht="56.25" hidden="1" customHeight="1">
      <c r="A317" s="21" t="s">
        <v>566</v>
      </c>
      <c r="B317" s="31">
        <v>2520</v>
      </c>
      <c r="C317" s="21"/>
      <c r="D317" s="22"/>
      <c r="E317" s="22"/>
      <c r="F317" s="21"/>
      <c r="G317" s="22"/>
      <c r="H317" s="22"/>
      <c r="I317" s="22"/>
      <c r="J317" s="22"/>
      <c r="K317" s="22"/>
      <c r="L317" s="22"/>
      <c r="M317" s="23"/>
      <c r="N317" s="62"/>
      <c r="O317" s="62"/>
    </row>
    <row r="318" spans="1:15" ht="112.5" hidden="1" customHeight="1">
      <c r="A318" s="21" t="s">
        <v>574</v>
      </c>
      <c r="B318" s="31">
        <v>2521</v>
      </c>
      <c r="C318" s="21"/>
      <c r="D318" s="22"/>
      <c r="E318" s="22"/>
      <c r="F318" s="21"/>
      <c r="G318" s="22"/>
      <c r="H318" s="22"/>
      <c r="I318" s="22"/>
      <c r="J318" s="22"/>
      <c r="K318" s="22"/>
      <c r="L318" s="22"/>
      <c r="M318" s="23"/>
      <c r="N318" s="62"/>
      <c r="O318" s="62"/>
    </row>
    <row r="319" spans="1:15" ht="33.75" hidden="1" customHeight="1">
      <c r="A319" s="21" t="s">
        <v>576</v>
      </c>
      <c r="B319" s="31">
        <v>2522</v>
      </c>
      <c r="C319" s="21"/>
      <c r="D319" s="22"/>
      <c r="E319" s="22"/>
      <c r="F319" s="21"/>
      <c r="G319" s="22"/>
      <c r="H319" s="22"/>
      <c r="I319" s="22"/>
      <c r="J319" s="22"/>
      <c r="K319" s="22"/>
      <c r="L319" s="22"/>
      <c r="M319" s="23"/>
      <c r="N319" s="62"/>
      <c r="O319" s="62"/>
    </row>
    <row r="320" spans="1:15" ht="22.5" hidden="1" customHeight="1">
      <c r="A320" s="21" t="s">
        <v>559</v>
      </c>
      <c r="B320" s="31">
        <v>2523</v>
      </c>
      <c r="C320" s="21"/>
      <c r="D320" s="22"/>
      <c r="E320" s="22"/>
      <c r="F320" s="21"/>
      <c r="G320" s="22"/>
      <c r="H320" s="22"/>
      <c r="I320" s="22"/>
      <c r="J320" s="22"/>
      <c r="K320" s="22"/>
      <c r="L320" s="22"/>
      <c r="M320" s="23"/>
      <c r="N320" s="62"/>
      <c r="O320" s="62"/>
    </row>
    <row r="321" spans="1:15" ht="12.75" hidden="1" customHeight="1">
      <c r="A321" s="21" t="s">
        <v>583</v>
      </c>
      <c r="B321" s="31">
        <v>2524</v>
      </c>
      <c r="C321" s="21"/>
      <c r="D321" s="22"/>
      <c r="E321" s="22"/>
      <c r="F321" s="21"/>
      <c r="G321" s="22"/>
      <c r="H321" s="22"/>
      <c r="I321" s="22"/>
      <c r="J321" s="22"/>
      <c r="K321" s="22"/>
      <c r="L321" s="22"/>
      <c r="M321" s="23"/>
      <c r="N321" s="62"/>
      <c r="O321" s="62"/>
    </row>
    <row r="322" spans="1:15" ht="33.75" hidden="1" customHeight="1">
      <c r="A322" s="21" t="s">
        <v>752</v>
      </c>
      <c r="B322" s="31">
        <v>2525</v>
      </c>
      <c r="C322" s="21"/>
      <c r="D322" s="22"/>
      <c r="E322" s="22"/>
      <c r="F322" s="21"/>
      <c r="G322" s="22"/>
      <c r="H322" s="22"/>
      <c r="I322" s="22"/>
      <c r="J322" s="22"/>
      <c r="K322" s="22"/>
      <c r="L322" s="22"/>
      <c r="M322" s="23"/>
      <c r="N322" s="62"/>
      <c r="O322" s="62"/>
    </row>
    <row r="323" spans="1:15" ht="22.5" hidden="1" customHeight="1">
      <c r="A323" s="21" t="s">
        <v>559</v>
      </c>
      <c r="B323" s="31">
        <v>2526</v>
      </c>
      <c r="C323" s="21"/>
      <c r="D323" s="22"/>
      <c r="E323" s="22"/>
      <c r="F323" s="21"/>
      <c r="G323" s="22"/>
      <c r="H323" s="22"/>
      <c r="I323" s="22"/>
      <c r="J323" s="22"/>
      <c r="K323" s="22"/>
      <c r="L323" s="22"/>
      <c r="M323" s="23"/>
      <c r="N323" s="62"/>
      <c r="O323" s="62"/>
    </row>
    <row r="324" spans="1:15" ht="45" hidden="1" customHeight="1">
      <c r="A324" s="21" t="s">
        <v>588</v>
      </c>
      <c r="B324" s="31">
        <v>2527</v>
      </c>
      <c r="C324" s="21"/>
      <c r="D324" s="22"/>
      <c r="E324" s="22"/>
      <c r="F324" s="21"/>
      <c r="G324" s="22"/>
      <c r="H324" s="22"/>
      <c r="I324" s="22"/>
      <c r="J324" s="22"/>
      <c r="K324" s="22"/>
      <c r="L324" s="22"/>
      <c r="M324" s="23"/>
      <c r="N324" s="62"/>
      <c r="O324" s="62"/>
    </row>
    <row r="325" spans="1:15" ht="67.5" hidden="1" customHeight="1">
      <c r="A325" s="21" t="s">
        <v>36</v>
      </c>
      <c r="B325" s="31">
        <v>2528</v>
      </c>
      <c r="C325" s="21"/>
      <c r="D325" s="22"/>
      <c r="E325" s="22"/>
      <c r="F325" s="21"/>
      <c r="G325" s="22"/>
      <c r="H325" s="22"/>
      <c r="I325" s="22"/>
      <c r="J325" s="22"/>
      <c r="K325" s="22"/>
      <c r="L325" s="22"/>
      <c r="M325" s="23"/>
      <c r="N325" s="62"/>
      <c r="O325" s="62"/>
    </row>
    <row r="326" spans="1:15" ht="67.5" hidden="1" customHeight="1">
      <c r="A326" s="21" t="s">
        <v>597</v>
      </c>
      <c r="B326" s="31">
        <v>2529</v>
      </c>
      <c r="C326" s="21"/>
      <c r="D326" s="22"/>
      <c r="E326" s="22"/>
      <c r="F326" s="21"/>
      <c r="G326" s="22"/>
      <c r="H326" s="22"/>
      <c r="I326" s="22"/>
      <c r="J326" s="22"/>
      <c r="K326" s="22"/>
      <c r="L326" s="22"/>
      <c r="M326" s="23"/>
      <c r="N326" s="62"/>
      <c r="O326" s="62"/>
    </row>
    <row r="327" spans="1:15" ht="33.75" hidden="1" customHeight="1">
      <c r="A327" s="21" t="s">
        <v>598</v>
      </c>
      <c r="B327" s="31">
        <v>2530</v>
      </c>
      <c r="C327" s="21"/>
      <c r="D327" s="22"/>
      <c r="E327" s="22"/>
      <c r="F327" s="21"/>
      <c r="G327" s="22"/>
      <c r="H327" s="22"/>
      <c r="I327" s="22"/>
      <c r="J327" s="22"/>
      <c r="K327" s="22"/>
      <c r="L327" s="22"/>
      <c r="M327" s="23"/>
      <c r="N327" s="62"/>
      <c r="O327" s="62"/>
    </row>
    <row r="328" spans="1:15" ht="67.5" hidden="1" customHeight="1">
      <c r="A328" s="21" t="s">
        <v>599</v>
      </c>
      <c r="B328" s="31">
        <v>2531</v>
      </c>
      <c r="C328" s="21"/>
      <c r="D328" s="22"/>
      <c r="E328" s="22"/>
      <c r="F328" s="21"/>
      <c r="G328" s="22"/>
      <c r="H328" s="22"/>
      <c r="I328" s="22"/>
      <c r="J328" s="22"/>
      <c r="K328" s="22"/>
      <c r="L328" s="22"/>
      <c r="M328" s="23"/>
      <c r="N328" s="62"/>
      <c r="O328" s="62"/>
    </row>
    <row r="329" spans="1:15" ht="56.25" hidden="1" customHeight="1">
      <c r="A329" s="21" t="s">
        <v>603</v>
      </c>
      <c r="B329" s="31">
        <v>2532</v>
      </c>
      <c r="C329" s="21"/>
      <c r="D329" s="22"/>
      <c r="E329" s="22"/>
      <c r="F329" s="21"/>
      <c r="G329" s="22"/>
      <c r="H329" s="22"/>
      <c r="I329" s="22"/>
      <c r="J329" s="22"/>
      <c r="K329" s="22"/>
      <c r="L329" s="22"/>
      <c r="M329" s="23"/>
      <c r="N329" s="62"/>
      <c r="O329" s="62"/>
    </row>
    <row r="330" spans="1:15" ht="22.5" hidden="1" customHeight="1">
      <c r="A330" s="21" t="s">
        <v>606</v>
      </c>
      <c r="B330" s="31">
        <v>2533</v>
      </c>
      <c r="C330" s="21"/>
      <c r="D330" s="22"/>
      <c r="E330" s="22"/>
      <c r="F330" s="21"/>
      <c r="G330" s="22"/>
      <c r="H330" s="22"/>
      <c r="I330" s="22"/>
      <c r="J330" s="22"/>
      <c r="K330" s="22"/>
      <c r="L330" s="22"/>
      <c r="M330" s="23"/>
      <c r="N330" s="62"/>
      <c r="O330" s="62"/>
    </row>
    <row r="331" spans="1:15" ht="22.5" hidden="1" customHeight="1">
      <c r="A331" s="21" t="s">
        <v>614</v>
      </c>
      <c r="B331" s="31">
        <v>2534</v>
      </c>
      <c r="C331" s="21"/>
      <c r="D331" s="22"/>
      <c r="E331" s="22"/>
      <c r="F331" s="21"/>
      <c r="G331" s="22"/>
      <c r="H331" s="22"/>
      <c r="I331" s="22"/>
      <c r="J331" s="22"/>
      <c r="K331" s="22"/>
      <c r="L331" s="22"/>
      <c r="M331" s="23"/>
      <c r="N331" s="62"/>
      <c r="O331" s="62"/>
    </row>
    <row r="332" spans="1:15" ht="45" hidden="1" customHeight="1">
      <c r="A332" s="21" t="s">
        <v>616</v>
      </c>
      <c r="B332" s="31">
        <v>2535</v>
      </c>
      <c r="C332" s="21"/>
      <c r="D332" s="22"/>
      <c r="E332" s="22"/>
      <c r="F332" s="21"/>
      <c r="G332" s="22"/>
      <c r="H332" s="22"/>
      <c r="I332" s="22"/>
      <c r="J332" s="22"/>
      <c r="K332" s="22"/>
      <c r="L332" s="22"/>
      <c r="M332" s="23"/>
      <c r="N332" s="62"/>
      <c r="O332" s="62"/>
    </row>
    <row r="333" spans="1:15" ht="22.5" hidden="1" customHeight="1">
      <c r="A333" s="21" t="s">
        <v>753</v>
      </c>
      <c r="B333" s="31">
        <v>2536</v>
      </c>
      <c r="C333" s="21"/>
      <c r="D333" s="22"/>
      <c r="E333" s="22"/>
      <c r="F333" s="21"/>
      <c r="G333" s="22"/>
      <c r="H333" s="22"/>
      <c r="I333" s="22"/>
      <c r="J333" s="22"/>
      <c r="K333" s="22"/>
      <c r="L333" s="22"/>
      <c r="M333" s="23"/>
      <c r="N333" s="62"/>
      <c r="O333" s="62"/>
    </row>
    <row r="334" spans="1:15" ht="12.75" hidden="1" customHeight="1">
      <c r="A334" s="21" t="s">
        <v>9</v>
      </c>
      <c r="B334" s="31">
        <v>2537</v>
      </c>
      <c r="C334" s="21"/>
      <c r="D334" s="22"/>
      <c r="E334" s="22"/>
      <c r="F334" s="21"/>
      <c r="G334" s="22"/>
      <c r="H334" s="22"/>
      <c r="I334" s="22"/>
      <c r="J334" s="22"/>
      <c r="K334" s="22"/>
      <c r="L334" s="22"/>
      <c r="M334" s="23"/>
      <c r="N334" s="62"/>
      <c r="O334" s="62"/>
    </row>
    <row r="335" spans="1:15" ht="12.75" hidden="1" customHeight="1">
      <c r="A335" s="21" t="s">
        <v>9</v>
      </c>
      <c r="B335" s="31">
        <v>2538</v>
      </c>
      <c r="C335" s="21"/>
      <c r="D335" s="22"/>
      <c r="E335" s="22"/>
      <c r="F335" s="21"/>
      <c r="G335" s="22"/>
      <c r="H335" s="22"/>
      <c r="I335" s="22"/>
      <c r="J335" s="22"/>
      <c r="K335" s="22"/>
      <c r="L335" s="22"/>
      <c r="M335" s="23"/>
      <c r="N335" s="62"/>
      <c r="O335" s="62"/>
    </row>
    <row r="336" spans="1:15" ht="33.75" hidden="1" customHeight="1">
      <c r="A336" s="19" t="s">
        <v>754</v>
      </c>
      <c r="B336" s="31">
        <v>2600</v>
      </c>
      <c r="C336" s="21" t="s">
        <v>5</v>
      </c>
      <c r="D336" s="22" t="s">
        <v>5</v>
      </c>
      <c r="E336" s="22" t="s">
        <v>5</v>
      </c>
      <c r="F336" s="21" t="s">
        <v>5</v>
      </c>
      <c r="G336" s="22" t="s">
        <v>5</v>
      </c>
      <c r="H336" s="22" t="s">
        <v>5</v>
      </c>
      <c r="I336" s="22"/>
      <c r="J336" s="22"/>
      <c r="K336" s="22"/>
      <c r="L336" s="22" t="s">
        <v>5</v>
      </c>
      <c r="M336" s="23" t="s">
        <v>5</v>
      </c>
      <c r="N336" s="17">
        <f>SUM(N337:N338)</f>
        <v>0</v>
      </c>
      <c r="O336" s="17">
        <f>SUM(O337:O338)</f>
        <v>0</v>
      </c>
    </row>
    <row r="337" spans="1:15" ht="12.75" hidden="1" customHeight="1">
      <c r="A337" s="21" t="s">
        <v>9</v>
      </c>
      <c r="B337" s="31">
        <v>2601</v>
      </c>
      <c r="C337" s="21"/>
      <c r="D337" s="22"/>
      <c r="E337" s="22"/>
      <c r="F337" s="21"/>
      <c r="G337" s="22"/>
      <c r="H337" s="22"/>
      <c r="I337" s="22"/>
      <c r="J337" s="22"/>
      <c r="K337" s="22"/>
      <c r="L337" s="22"/>
      <c r="M337" s="23"/>
      <c r="N337" s="62"/>
      <c r="O337" s="62"/>
    </row>
    <row r="338" spans="1:15" ht="12.75" hidden="1" customHeight="1">
      <c r="A338" s="21" t="s">
        <v>9</v>
      </c>
      <c r="B338" s="31">
        <v>2602</v>
      </c>
      <c r="C338" s="21"/>
      <c r="D338" s="22"/>
      <c r="E338" s="22"/>
      <c r="F338" s="21"/>
      <c r="G338" s="22"/>
      <c r="H338" s="22"/>
      <c r="I338" s="22"/>
      <c r="J338" s="22"/>
      <c r="K338" s="22"/>
      <c r="L338" s="22"/>
      <c r="M338" s="23"/>
      <c r="N338" s="62"/>
      <c r="O338" s="62"/>
    </row>
    <row r="339" spans="1:15" ht="67.5" hidden="1" customHeight="1">
      <c r="A339" s="19" t="s">
        <v>755</v>
      </c>
      <c r="B339" s="31">
        <v>2700</v>
      </c>
      <c r="C339" s="21" t="s">
        <v>5</v>
      </c>
      <c r="D339" s="22" t="s">
        <v>5</v>
      </c>
      <c r="E339" s="22" t="s">
        <v>5</v>
      </c>
      <c r="F339" s="21" t="s">
        <v>5</v>
      </c>
      <c r="G339" s="22" t="s">
        <v>5</v>
      </c>
      <c r="H339" s="22" t="s">
        <v>5</v>
      </c>
      <c r="I339" s="22"/>
      <c r="J339" s="22"/>
      <c r="K339" s="22"/>
      <c r="L339" s="22" t="s">
        <v>5</v>
      </c>
      <c r="M339" s="23" t="s">
        <v>5</v>
      </c>
      <c r="N339" s="17">
        <f>N340+N341</f>
        <v>0</v>
      </c>
      <c r="O339" s="17">
        <f>O340+O341</f>
        <v>0</v>
      </c>
    </row>
    <row r="340" spans="1:15" ht="22.5" hidden="1" customHeight="1">
      <c r="A340" s="19" t="s">
        <v>756</v>
      </c>
      <c r="B340" s="31">
        <v>2701</v>
      </c>
      <c r="C340" s="21"/>
      <c r="D340" s="22"/>
      <c r="E340" s="22"/>
      <c r="F340" s="21"/>
      <c r="G340" s="22"/>
      <c r="H340" s="22"/>
      <c r="I340" s="22"/>
      <c r="J340" s="22"/>
      <c r="K340" s="22"/>
      <c r="L340" s="22"/>
      <c r="M340" s="23"/>
      <c r="N340" s="62"/>
      <c r="O340" s="62"/>
    </row>
    <row r="341" spans="1:15" ht="22.5" hidden="1" customHeight="1">
      <c r="A341" s="19" t="s">
        <v>757</v>
      </c>
      <c r="B341" s="31">
        <v>2702</v>
      </c>
      <c r="C341" s="21" t="s">
        <v>5</v>
      </c>
      <c r="D341" s="22" t="s">
        <v>5</v>
      </c>
      <c r="E341" s="22" t="s">
        <v>5</v>
      </c>
      <c r="F341" s="21" t="s">
        <v>5</v>
      </c>
      <c r="G341" s="22" t="s">
        <v>5</v>
      </c>
      <c r="H341" s="22" t="s">
        <v>5</v>
      </c>
      <c r="I341" s="22"/>
      <c r="J341" s="22"/>
      <c r="K341" s="22"/>
      <c r="L341" s="22" t="s">
        <v>5</v>
      </c>
      <c r="M341" s="23" t="s">
        <v>5</v>
      </c>
      <c r="N341" s="17">
        <f>SUM(N342:N343)</f>
        <v>0</v>
      </c>
      <c r="O341" s="17">
        <f>SUM(O342:O343)</f>
        <v>0</v>
      </c>
    </row>
    <row r="342" spans="1:15" ht="12.75" hidden="1" customHeight="1">
      <c r="A342" s="21" t="s">
        <v>9</v>
      </c>
      <c r="B342" s="31">
        <v>2703</v>
      </c>
      <c r="C342" s="21"/>
      <c r="D342" s="22"/>
      <c r="E342" s="22"/>
      <c r="F342" s="21"/>
      <c r="G342" s="22"/>
      <c r="H342" s="22"/>
      <c r="I342" s="22"/>
      <c r="J342" s="22"/>
      <c r="K342" s="22"/>
      <c r="L342" s="22"/>
      <c r="M342" s="23"/>
      <c r="N342" s="62"/>
      <c r="O342" s="62"/>
    </row>
    <row r="343" spans="1:15" ht="12.75" hidden="1" customHeight="1">
      <c r="A343" s="21" t="s">
        <v>9</v>
      </c>
      <c r="B343" s="31">
        <v>2704</v>
      </c>
      <c r="C343" s="21"/>
      <c r="D343" s="22"/>
      <c r="E343" s="22"/>
      <c r="F343" s="21"/>
      <c r="G343" s="22"/>
      <c r="H343" s="22"/>
      <c r="I343" s="22"/>
      <c r="J343" s="22"/>
      <c r="K343" s="22"/>
      <c r="L343" s="22"/>
      <c r="M343" s="23"/>
      <c r="N343" s="62"/>
      <c r="O343" s="62"/>
    </row>
    <row r="344" spans="1:15" ht="42" hidden="1" customHeight="1">
      <c r="A344" s="14" t="s">
        <v>758</v>
      </c>
      <c r="B344" s="31">
        <v>4000</v>
      </c>
      <c r="C344" s="21" t="s">
        <v>5</v>
      </c>
      <c r="D344" s="22" t="s">
        <v>5</v>
      </c>
      <c r="E344" s="22" t="s">
        <v>5</v>
      </c>
      <c r="F344" s="21" t="s">
        <v>5</v>
      </c>
      <c r="G344" s="22" t="s">
        <v>5</v>
      </c>
      <c r="H344" s="22" t="s">
        <v>5</v>
      </c>
      <c r="I344" s="22"/>
      <c r="J344" s="22"/>
      <c r="K344" s="22"/>
      <c r="L344" s="22" t="s">
        <v>5</v>
      </c>
      <c r="M344" s="23" t="s">
        <v>5</v>
      </c>
      <c r="N344" s="17">
        <f>N345+N387+N406+N427+N469</f>
        <v>0</v>
      </c>
      <c r="O344" s="17">
        <f>O345+O387+O406+O427+O469</f>
        <v>0</v>
      </c>
    </row>
    <row r="345" spans="1:15" ht="56.25" hidden="1" customHeight="1">
      <c r="A345" s="19" t="s">
        <v>759</v>
      </c>
      <c r="B345" s="31">
        <v>4001</v>
      </c>
      <c r="C345" s="21" t="s">
        <v>5</v>
      </c>
      <c r="D345" s="22" t="s">
        <v>5</v>
      </c>
      <c r="E345" s="22" t="s">
        <v>5</v>
      </c>
      <c r="F345" s="21" t="s">
        <v>5</v>
      </c>
      <c r="G345" s="22" t="s">
        <v>5</v>
      </c>
      <c r="H345" s="22" t="s">
        <v>5</v>
      </c>
      <c r="I345" s="22"/>
      <c r="J345" s="22"/>
      <c r="K345" s="22"/>
      <c r="L345" s="22" t="s">
        <v>5</v>
      </c>
      <c r="M345" s="23" t="s">
        <v>5</v>
      </c>
      <c r="N345" s="17">
        <f>SUM(N346:N386)</f>
        <v>0</v>
      </c>
      <c r="O345" s="17">
        <f>SUM(O346:O386)</f>
        <v>0</v>
      </c>
    </row>
    <row r="346" spans="1:15" ht="67.5" hidden="1" customHeight="1">
      <c r="A346" s="21" t="s">
        <v>760</v>
      </c>
      <c r="B346" s="31">
        <v>4002</v>
      </c>
      <c r="C346" s="55"/>
      <c r="D346" s="55"/>
      <c r="E346" s="55"/>
      <c r="F346" s="55"/>
      <c r="G346" s="55"/>
      <c r="H346" s="55"/>
      <c r="I346" s="55"/>
      <c r="J346" s="55"/>
      <c r="K346" s="55"/>
      <c r="L346" s="29"/>
      <c r="M346" s="82"/>
      <c r="N346" s="61"/>
      <c r="O346" s="61"/>
    </row>
    <row r="347" spans="1:15" ht="22.5" hidden="1" customHeight="1">
      <c r="A347" s="21" t="s">
        <v>761</v>
      </c>
      <c r="B347" s="31">
        <v>4003</v>
      </c>
      <c r="C347" s="55"/>
      <c r="D347" s="55"/>
      <c r="E347" s="55"/>
      <c r="F347" s="55"/>
      <c r="G347" s="55"/>
      <c r="H347" s="55"/>
      <c r="I347" s="55"/>
      <c r="J347" s="55"/>
      <c r="K347" s="55"/>
      <c r="L347" s="29"/>
      <c r="M347" s="82"/>
      <c r="N347" s="61"/>
      <c r="O347" s="61"/>
    </row>
    <row r="348" spans="1:15" ht="33.75" hidden="1" customHeight="1">
      <c r="A348" s="21" t="s">
        <v>762</v>
      </c>
      <c r="B348" s="31">
        <v>4004</v>
      </c>
      <c r="C348" s="55"/>
      <c r="D348" s="55"/>
      <c r="E348" s="55"/>
      <c r="F348" s="55"/>
      <c r="G348" s="55"/>
      <c r="H348" s="55"/>
      <c r="I348" s="55"/>
      <c r="J348" s="55"/>
      <c r="K348" s="55"/>
      <c r="L348" s="29"/>
      <c r="M348" s="82"/>
      <c r="N348" s="61"/>
      <c r="O348" s="61"/>
    </row>
    <row r="349" spans="1:15" ht="45" hidden="1" customHeight="1">
      <c r="A349" s="21" t="s">
        <v>763</v>
      </c>
      <c r="B349" s="31">
        <v>4005</v>
      </c>
      <c r="C349" s="55"/>
      <c r="D349" s="55"/>
      <c r="E349" s="55"/>
      <c r="F349" s="55"/>
      <c r="G349" s="55"/>
      <c r="H349" s="55"/>
      <c r="I349" s="55"/>
      <c r="J349" s="55"/>
      <c r="K349" s="55"/>
      <c r="L349" s="29"/>
      <c r="M349" s="82"/>
      <c r="N349" s="61"/>
      <c r="O349" s="61"/>
    </row>
    <row r="350" spans="1:15" ht="135" hidden="1" customHeight="1">
      <c r="A350" s="21" t="s">
        <v>764</v>
      </c>
      <c r="B350" s="31">
        <v>4006</v>
      </c>
      <c r="C350" s="55"/>
      <c r="D350" s="55"/>
      <c r="E350" s="55"/>
      <c r="F350" s="55"/>
      <c r="G350" s="55"/>
      <c r="H350" s="55"/>
      <c r="I350" s="55"/>
      <c r="J350" s="55"/>
      <c r="K350" s="55"/>
      <c r="L350" s="29"/>
      <c r="M350" s="82"/>
      <c r="N350" s="61"/>
      <c r="O350" s="61"/>
    </row>
    <row r="351" spans="1:15" ht="90" hidden="1" customHeight="1">
      <c r="A351" s="21" t="s">
        <v>765</v>
      </c>
      <c r="B351" s="31">
        <v>4007</v>
      </c>
      <c r="C351" s="55"/>
      <c r="D351" s="55"/>
      <c r="E351" s="55"/>
      <c r="F351" s="55"/>
      <c r="G351" s="55"/>
      <c r="H351" s="55"/>
      <c r="I351" s="55"/>
      <c r="J351" s="55"/>
      <c r="K351" s="55"/>
      <c r="L351" s="29"/>
      <c r="M351" s="82"/>
      <c r="N351" s="61"/>
      <c r="O351" s="61"/>
    </row>
    <row r="352" spans="1:15" ht="33.75" hidden="1" customHeight="1">
      <c r="A352" s="21" t="s">
        <v>766</v>
      </c>
      <c r="B352" s="31">
        <v>4008</v>
      </c>
      <c r="C352" s="55"/>
      <c r="D352" s="55"/>
      <c r="E352" s="55"/>
      <c r="F352" s="55"/>
      <c r="G352" s="55"/>
      <c r="H352" s="55"/>
      <c r="I352" s="55"/>
      <c r="J352" s="55"/>
      <c r="K352" s="55"/>
      <c r="L352" s="29"/>
      <c r="M352" s="82"/>
      <c r="N352" s="61"/>
      <c r="O352" s="61"/>
    </row>
    <row r="353" spans="1:15" ht="33.75" hidden="1" customHeight="1">
      <c r="A353" s="21" t="s">
        <v>767</v>
      </c>
      <c r="B353" s="31">
        <v>4009</v>
      </c>
      <c r="C353" s="55"/>
      <c r="D353" s="55"/>
      <c r="E353" s="55"/>
      <c r="F353" s="55"/>
      <c r="G353" s="55"/>
      <c r="H353" s="55"/>
      <c r="I353" s="55"/>
      <c r="J353" s="55"/>
      <c r="K353" s="55"/>
      <c r="L353" s="29"/>
      <c r="M353" s="82"/>
      <c r="N353" s="61"/>
      <c r="O353" s="61"/>
    </row>
    <row r="354" spans="1:15" ht="78.75" hidden="1" customHeight="1">
      <c r="A354" s="21" t="s">
        <v>768</v>
      </c>
      <c r="B354" s="31">
        <v>4010</v>
      </c>
      <c r="C354" s="55"/>
      <c r="D354" s="55"/>
      <c r="E354" s="55"/>
      <c r="F354" s="55"/>
      <c r="G354" s="55"/>
      <c r="H354" s="55"/>
      <c r="I354" s="55"/>
      <c r="J354" s="55"/>
      <c r="K354" s="55"/>
      <c r="L354" s="29"/>
      <c r="M354" s="82"/>
      <c r="N354" s="61"/>
      <c r="O354" s="61"/>
    </row>
    <row r="355" spans="1:15" ht="22.5" hidden="1" customHeight="1">
      <c r="A355" s="21" t="s">
        <v>769</v>
      </c>
      <c r="B355" s="31">
        <v>4011</v>
      </c>
      <c r="C355" s="55"/>
      <c r="D355" s="55"/>
      <c r="E355" s="55"/>
      <c r="F355" s="55"/>
      <c r="G355" s="55"/>
      <c r="H355" s="55"/>
      <c r="I355" s="55"/>
      <c r="J355" s="55"/>
      <c r="K355" s="55"/>
      <c r="L355" s="29"/>
      <c r="M355" s="82"/>
      <c r="N355" s="61"/>
      <c r="O355" s="61"/>
    </row>
    <row r="356" spans="1:15" ht="22.5" hidden="1" customHeight="1">
      <c r="A356" s="21" t="s">
        <v>770</v>
      </c>
      <c r="B356" s="31">
        <v>4012</v>
      </c>
      <c r="C356" s="55"/>
      <c r="D356" s="55"/>
      <c r="E356" s="55"/>
      <c r="F356" s="55"/>
      <c r="G356" s="55"/>
      <c r="H356" s="55"/>
      <c r="I356" s="55"/>
      <c r="J356" s="55"/>
      <c r="K356" s="55"/>
      <c r="L356" s="29"/>
      <c r="M356" s="82"/>
      <c r="N356" s="61"/>
      <c r="O356" s="61"/>
    </row>
    <row r="357" spans="1:15" ht="33.75" hidden="1" customHeight="1">
      <c r="A357" s="21" t="s">
        <v>771</v>
      </c>
      <c r="B357" s="31">
        <v>4013</v>
      </c>
      <c r="C357" s="55"/>
      <c r="D357" s="55"/>
      <c r="E357" s="55"/>
      <c r="F357" s="55"/>
      <c r="G357" s="55"/>
      <c r="H357" s="55"/>
      <c r="I357" s="55"/>
      <c r="J357" s="55"/>
      <c r="K357" s="55"/>
      <c r="L357" s="29"/>
      <c r="M357" s="82"/>
      <c r="N357" s="61"/>
      <c r="O357" s="61"/>
    </row>
    <row r="358" spans="1:15" ht="33.75" hidden="1" customHeight="1">
      <c r="A358" s="21" t="s">
        <v>772</v>
      </c>
      <c r="B358" s="31">
        <v>4014</v>
      </c>
      <c r="C358" s="55"/>
      <c r="D358" s="55"/>
      <c r="E358" s="55"/>
      <c r="F358" s="55"/>
      <c r="G358" s="55"/>
      <c r="H358" s="55"/>
      <c r="I358" s="55"/>
      <c r="J358" s="55"/>
      <c r="K358" s="55"/>
      <c r="L358" s="29"/>
      <c r="M358" s="82"/>
      <c r="N358" s="61"/>
      <c r="O358" s="61"/>
    </row>
    <row r="359" spans="1:15" ht="33.75" hidden="1" customHeight="1">
      <c r="A359" s="21" t="s">
        <v>773</v>
      </c>
      <c r="B359" s="31">
        <v>4015</v>
      </c>
      <c r="C359" s="55"/>
      <c r="D359" s="55"/>
      <c r="E359" s="55"/>
      <c r="F359" s="55"/>
      <c r="G359" s="55"/>
      <c r="H359" s="55"/>
      <c r="I359" s="55"/>
      <c r="J359" s="55"/>
      <c r="K359" s="55"/>
      <c r="L359" s="29"/>
      <c r="M359" s="82"/>
      <c r="N359" s="61"/>
      <c r="O359" s="61"/>
    </row>
    <row r="360" spans="1:15" ht="67.5" hidden="1" customHeight="1">
      <c r="A360" s="21" t="s">
        <v>774</v>
      </c>
      <c r="B360" s="31">
        <v>4016</v>
      </c>
      <c r="C360" s="55"/>
      <c r="D360" s="55"/>
      <c r="E360" s="55"/>
      <c r="F360" s="55"/>
      <c r="G360" s="55"/>
      <c r="H360" s="55"/>
      <c r="I360" s="55"/>
      <c r="J360" s="55"/>
      <c r="K360" s="55"/>
      <c r="L360" s="29"/>
      <c r="M360" s="82"/>
      <c r="N360" s="61"/>
      <c r="O360" s="61"/>
    </row>
    <row r="361" spans="1:15" ht="45" hidden="1" customHeight="1">
      <c r="A361" s="21" t="s">
        <v>775</v>
      </c>
      <c r="B361" s="31">
        <v>4017</v>
      </c>
      <c r="C361" s="55"/>
      <c r="D361" s="55"/>
      <c r="E361" s="55"/>
      <c r="F361" s="55"/>
      <c r="G361" s="55"/>
      <c r="H361" s="55"/>
      <c r="I361" s="55"/>
      <c r="J361" s="55"/>
      <c r="K361" s="55"/>
      <c r="L361" s="29"/>
      <c r="M361" s="82"/>
      <c r="N361" s="61"/>
      <c r="O361" s="61"/>
    </row>
    <row r="362" spans="1:15" ht="56.25" hidden="1" customHeight="1">
      <c r="A362" s="21" t="s">
        <v>776</v>
      </c>
      <c r="B362" s="31">
        <v>4018</v>
      </c>
      <c r="C362" s="55"/>
      <c r="D362" s="55"/>
      <c r="E362" s="55"/>
      <c r="F362" s="55"/>
      <c r="G362" s="55"/>
      <c r="H362" s="55"/>
      <c r="I362" s="55"/>
      <c r="J362" s="55"/>
      <c r="K362" s="55"/>
      <c r="L362" s="29"/>
      <c r="M362" s="82"/>
      <c r="N362" s="61"/>
      <c r="O362" s="61"/>
    </row>
    <row r="363" spans="1:15" ht="56.25" hidden="1" customHeight="1">
      <c r="A363" s="21" t="s">
        <v>777</v>
      </c>
      <c r="B363" s="31">
        <v>4019</v>
      </c>
      <c r="C363" s="55"/>
      <c r="D363" s="55"/>
      <c r="E363" s="55"/>
      <c r="F363" s="55"/>
      <c r="G363" s="55"/>
      <c r="H363" s="55"/>
      <c r="I363" s="55"/>
      <c r="J363" s="55"/>
      <c r="K363" s="55"/>
      <c r="L363" s="29"/>
      <c r="M363" s="82"/>
      <c r="N363" s="61"/>
      <c r="O363" s="61"/>
    </row>
    <row r="364" spans="1:15" ht="12.75" hidden="1" customHeight="1">
      <c r="A364" s="21" t="s">
        <v>778</v>
      </c>
      <c r="B364" s="31">
        <v>4020</v>
      </c>
      <c r="C364" s="55"/>
      <c r="D364" s="55"/>
      <c r="E364" s="55"/>
      <c r="F364" s="55"/>
      <c r="G364" s="55"/>
      <c r="H364" s="55"/>
      <c r="I364" s="55"/>
      <c r="J364" s="55"/>
      <c r="K364" s="55"/>
      <c r="L364" s="29"/>
      <c r="M364" s="82"/>
      <c r="N364" s="61"/>
      <c r="O364" s="61"/>
    </row>
    <row r="365" spans="1:15" ht="33.75" hidden="1" customHeight="1">
      <c r="A365" s="21" t="s">
        <v>779</v>
      </c>
      <c r="B365" s="31">
        <v>4021</v>
      </c>
      <c r="C365" s="55"/>
      <c r="D365" s="55"/>
      <c r="E365" s="55"/>
      <c r="F365" s="55"/>
      <c r="G365" s="55"/>
      <c r="H365" s="55"/>
      <c r="I365" s="55"/>
      <c r="J365" s="55"/>
      <c r="K365" s="55"/>
      <c r="L365" s="29"/>
      <c r="M365" s="82"/>
      <c r="N365" s="61"/>
      <c r="O365" s="61"/>
    </row>
    <row r="366" spans="1:15" ht="191.25" hidden="1" customHeight="1">
      <c r="A366" s="21" t="s">
        <v>780</v>
      </c>
      <c r="B366" s="31">
        <v>4022</v>
      </c>
      <c r="C366" s="55"/>
      <c r="D366" s="55"/>
      <c r="E366" s="55"/>
      <c r="F366" s="55"/>
      <c r="G366" s="55"/>
      <c r="H366" s="55"/>
      <c r="I366" s="55"/>
      <c r="J366" s="55"/>
      <c r="K366" s="55"/>
      <c r="L366" s="29"/>
      <c r="M366" s="82"/>
      <c r="N366" s="61"/>
      <c r="O366" s="61"/>
    </row>
    <row r="367" spans="1:15" ht="219.75" hidden="1" customHeight="1">
      <c r="A367" s="21" t="s">
        <v>781</v>
      </c>
      <c r="B367" s="31">
        <v>4023</v>
      </c>
      <c r="C367" s="55"/>
      <c r="D367" s="55"/>
      <c r="E367" s="55"/>
      <c r="F367" s="55"/>
      <c r="G367" s="55"/>
      <c r="H367" s="55"/>
      <c r="I367" s="55"/>
      <c r="J367" s="55"/>
      <c r="K367" s="55"/>
      <c r="L367" s="29"/>
      <c r="M367" s="82"/>
      <c r="N367" s="61"/>
      <c r="O367" s="61"/>
    </row>
    <row r="368" spans="1:15" ht="101.25" hidden="1" customHeight="1">
      <c r="A368" s="21" t="s">
        <v>782</v>
      </c>
      <c r="B368" s="31">
        <v>4024</v>
      </c>
      <c r="C368" s="55"/>
      <c r="D368" s="55"/>
      <c r="E368" s="55"/>
      <c r="F368" s="55"/>
      <c r="G368" s="55"/>
      <c r="H368" s="55"/>
      <c r="I368" s="55"/>
      <c r="J368" s="55"/>
      <c r="K368" s="55"/>
      <c r="L368" s="29"/>
      <c r="M368" s="82"/>
      <c r="N368" s="61"/>
      <c r="O368" s="61"/>
    </row>
    <row r="369" spans="1:15" ht="22.5" hidden="1" customHeight="1">
      <c r="A369" s="21" t="s">
        <v>721</v>
      </c>
      <c r="B369" s="31">
        <v>4025</v>
      </c>
      <c r="C369" s="55"/>
      <c r="D369" s="55"/>
      <c r="E369" s="55"/>
      <c r="F369" s="55"/>
      <c r="G369" s="55"/>
      <c r="H369" s="55"/>
      <c r="I369" s="55"/>
      <c r="J369" s="55"/>
      <c r="K369" s="55"/>
      <c r="L369" s="29"/>
      <c r="M369" s="82"/>
      <c r="N369" s="61"/>
      <c r="O369" s="61"/>
    </row>
    <row r="370" spans="1:15" ht="56.25" hidden="1" customHeight="1">
      <c r="A370" s="21" t="s">
        <v>783</v>
      </c>
      <c r="B370" s="31">
        <v>4026</v>
      </c>
      <c r="C370" s="55"/>
      <c r="D370" s="55"/>
      <c r="E370" s="55"/>
      <c r="F370" s="55"/>
      <c r="G370" s="55"/>
      <c r="H370" s="55"/>
      <c r="I370" s="55"/>
      <c r="J370" s="55"/>
      <c r="K370" s="55"/>
      <c r="L370" s="29"/>
      <c r="M370" s="82"/>
      <c r="N370" s="61"/>
      <c r="O370" s="61"/>
    </row>
    <row r="371" spans="1:15" ht="33.75" hidden="1" customHeight="1">
      <c r="A371" s="21" t="s">
        <v>784</v>
      </c>
      <c r="B371" s="31">
        <v>4027</v>
      </c>
      <c r="C371" s="55"/>
      <c r="D371" s="55"/>
      <c r="E371" s="55"/>
      <c r="F371" s="55"/>
      <c r="G371" s="55"/>
      <c r="H371" s="55"/>
      <c r="I371" s="55"/>
      <c r="J371" s="55"/>
      <c r="K371" s="55"/>
      <c r="L371" s="29"/>
      <c r="M371" s="82"/>
      <c r="N371" s="61"/>
      <c r="O371" s="61"/>
    </row>
    <row r="372" spans="1:15" ht="22.5" hidden="1" customHeight="1">
      <c r="A372" s="21" t="s">
        <v>731</v>
      </c>
      <c r="B372" s="31">
        <v>4028</v>
      </c>
      <c r="C372" s="55"/>
      <c r="D372" s="55"/>
      <c r="E372" s="55"/>
      <c r="F372" s="55"/>
      <c r="G372" s="55"/>
      <c r="H372" s="55"/>
      <c r="I372" s="55"/>
      <c r="J372" s="55"/>
      <c r="K372" s="55"/>
      <c r="L372" s="29"/>
      <c r="M372" s="82"/>
      <c r="N372" s="61"/>
      <c r="O372" s="61"/>
    </row>
    <row r="373" spans="1:15" ht="67.5" hidden="1" customHeight="1">
      <c r="A373" s="21" t="s">
        <v>785</v>
      </c>
      <c r="B373" s="31">
        <v>4029</v>
      </c>
      <c r="C373" s="55"/>
      <c r="D373" s="55"/>
      <c r="E373" s="55"/>
      <c r="F373" s="55"/>
      <c r="G373" s="55"/>
      <c r="H373" s="55"/>
      <c r="I373" s="55"/>
      <c r="J373" s="55"/>
      <c r="K373" s="55"/>
      <c r="L373" s="29"/>
      <c r="M373" s="82"/>
      <c r="N373" s="61"/>
      <c r="O373" s="61"/>
    </row>
    <row r="374" spans="1:15" ht="33.75" hidden="1" customHeight="1">
      <c r="A374" s="21" t="s">
        <v>786</v>
      </c>
      <c r="B374" s="31">
        <v>4030</v>
      </c>
      <c r="C374" s="55"/>
      <c r="D374" s="55"/>
      <c r="E374" s="55"/>
      <c r="F374" s="55"/>
      <c r="G374" s="55"/>
      <c r="H374" s="55"/>
      <c r="I374" s="55"/>
      <c r="J374" s="55"/>
      <c r="K374" s="55"/>
      <c r="L374" s="29"/>
      <c r="M374" s="82"/>
      <c r="N374" s="61"/>
      <c r="O374" s="61"/>
    </row>
    <row r="375" spans="1:15" ht="22.5" hidden="1" customHeight="1">
      <c r="A375" s="21" t="s">
        <v>787</v>
      </c>
      <c r="B375" s="31">
        <v>4031</v>
      </c>
      <c r="C375" s="55"/>
      <c r="D375" s="55"/>
      <c r="E375" s="55"/>
      <c r="F375" s="55"/>
      <c r="G375" s="55"/>
      <c r="H375" s="55"/>
      <c r="I375" s="55"/>
      <c r="J375" s="55"/>
      <c r="K375" s="55"/>
      <c r="L375" s="29"/>
      <c r="M375" s="82"/>
      <c r="N375" s="61"/>
      <c r="O375" s="61"/>
    </row>
    <row r="376" spans="1:15" ht="45" hidden="1" customHeight="1">
      <c r="A376" s="21" t="s">
        <v>788</v>
      </c>
      <c r="B376" s="31">
        <v>4032</v>
      </c>
      <c r="C376" s="55"/>
      <c r="D376" s="55"/>
      <c r="E376" s="55"/>
      <c r="F376" s="55"/>
      <c r="G376" s="55"/>
      <c r="H376" s="55"/>
      <c r="I376" s="55"/>
      <c r="J376" s="55"/>
      <c r="K376" s="55"/>
      <c r="L376" s="29"/>
      <c r="M376" s="82"/>
      <c r="N376" s="61"/>
      <c r="O376" s="61"/>
    </row>
    <row r="377" spans="1:15" ht="12.75" hidden="1" customHeight="1">
      <c r="A377" s="21" t="s">
        <v>385</v>
      </c>
      <c r="B377" s="31">
        <v>4033</v>
      </c>
      <c r="C377" s="55"/>
      <c r="D377" s="55"/>
      <c r="E377" s="55"/>
      <c r="F377" s="55"/>
      <c r="G377" s="55"/>
      <c r="H377" s="55"/>
      <c r="I377" s="55"/>
      <c r="J377" s="55"/>
      <c r="K377" s="55"/>
      <c r="L377" s="29"/>
      <c r="M377" s="82"/>
      <c r="N377" s="61"/>
      <c r="O377" s="61"/>
    </row>
    <row r="378" spans="1:15" ht="33.75" hidden="1" customHeight="1">
      <c r="A378" s="21" t="s">
        <v>735</v>
      </c>
      <c r="B378" s="31">
        <v>4034</v>
      </c>
      <c r="C378" s="55"/>
      <c r="D378" s="55"/>
      <c r="E378" s="55"/>
      <c r="F378" s="55"/>
      <c r="G378" s="55"/>
      <c r="H378" s="55"/>
      <c r="I378" s="55"/>
      <c r="J378" s="55"/>
      <c r="K378" s="55"/>
      <c r="L378" s="29"/>
      <c r="M378" s="82"/>
      <c r="N378" s="61"/>
      <c r="O378" s="61"/>
    </row>
    <row r="379" spans="1:15" ht="45" hidden="1" customHeight="1">
      <c r="A379" s="21" t="s">
        <v>789</v>
      </c>
      <c r="B379" s="31">
        <v>4035</v>
      </c>
      <c r="C379" s="55"/>
      <c r="D379" s="55"/>
      <c r="E379" s="55"/>
      <c r="F379" s="55"/>
      <c r="G379" s="55"/>
      <c r="H379" s="55"/>
      <c r="I379" s="55"/>
      <c r="J379" s="55"/>
      <c r="K379" s="55"/>
      <c r="L379" s="29"/>
      <c r="M379" s="82"/>
      <c r="N379" s="61"/>
      <c r="O379" s="61"/>
    </row>
    <row r="380" spans="1:15" ht="56.25" hidden="1" customHeight="1">
      <c r="A380" s="21" t="s">
        <v>264</v>
      </c>
      <c r="B380" s="31">
        <v>4036</v>
      </c>
      <c r="C380" s="55"/>
      <c r="D380" s="55"/>
      <c r="E380" s="55"/>
      <c r="F380" s="55"/>
      <c r="G380" s="55"/>
      <c r="H380" s="55"/>
      <c r="I380" s="55"/>
      <c r="J380" s="55"/>
      <c r="K380" s="55"/>
      <c r="L380" s="29"/>
      <c r="M380" s="82"/>
      <c r="N380" s="61"/>
      <c r="O380" s="61"/>
    </row>
    <row r="381" spans="1:15" ht="56.25" hidden="1" customHeight="1">
      <c r="A381" s="21" t="s">
        <v>790</v>
      </c>
      <c r="B381" s="31">
        <v>4037</v>
      </c>
      <c r="C381" s="55"/>
      <c r="D381" s="55"/>
      <c r="E381" s="55"/>
      <c r="F381" s="55"/>
      <c r="G381" s="55"/>
      <c r="H381" s="55"/>
      <c r="I381" s="55"/>
      <c r="J381" s="55"/>
      <c r="K381" s="55"/>
      <c r="L381" s="29"/>
      <c r="M381" s="82"/>
      <c r="N381" s="61"/>
      <c r="O381" s="61"/>
    </row>
    <row r="382" spans="1:15" ht="56.25" hidden="1" customHeight="1">
      <c r="A382" s="21" t="s">
        <v>791</v>
      </c>
      <c r="B382" s="31">
        <v>4038</v>
      </c>
      <c r="C382" s="55"/>
      <c r="D382" s="55"/>
      <c r="E382" s="55"/>
      <c r="F382" s="55"/>
      <c r="G382" s="55"/>
      <c r="H382" s="55"/>
      <c r="I382" s="55"/>
      <c r="J382" s="55"/>
      <c r="K382" s="55"/>
      <c r="L382" s="29"/>
      <c r="M382" s="82"/>
      <c r="N382" s="61"/>
      <c r="O382" s="61"/>
    </row>
    <row r="383" spans="1:15" ht="22.5" hidden="1" customHeight="1">
      <c r="A383" s="21" t="s">
        <v>792</v>
      </c>
      <c r="B383" s="31">
        <v>4039</v>
      </c>
      <c r="C383" s="55"/>
      <c r="D383" s="55"/>
      <c r="E383" s="55"/>
      <c r="F383" s="55"/>
      <c r="G383" s="55"/>
      <c r="H383" s="55"/>
      <c r="I383" s="55"/>
      <c r="J383" s="55"/>
      <c r="K383" s="55"/>
      <c r="L383" s="29"/>
      <c r="M383" s="82"/>
      <c r="N383" s="61"/>
      <c r="O383" s="61"/>
    </row>
    <row r="384" spans="1:15" ht="45" hidden="1" customHeight="1">
      <c r="A384" s="21" t="s">
        <v>793</v>
      </c>
      <c r="B384" s="31">
        <v>4040</v>
      </c>
      <c r="C384" s="55"/>
      <c r="D384" s="55"/>
      <c r="E384" s="55"/>
      <c r="F384" s="55"/>
      <c r="G384" s="55"/>
      <c r="H384" s="55"/>
      <c r="I384" s="55"/>
      <c r="J384" s="55"/>
      <c r="K384" s="55"/>
      <c r="L384" s="29"/>
      <c r="M384" s="82"/>
      <c r="N384" s="61"/>
      <c r="O384" s="61"/>
    </row>
    <row r="385" spans="1:15" ht="12.75" hidden="1" customHeight="1">
      <c r="A385" s="21" t="s">
        <v>9</v>
      </c>
      <c r="B385" s="31">
        <v>4041</v>
      </c>
      <c r="C385" s="55"/>
      <c r="D385" s="55"/>
      <c r="E385" s="55"/>
      <c r="F385" s="55"/>
      <c r="G385" s="55"/>
      <c r="H385" s="55"/>
      <c r="I385" s="55"/>
      <c r="J385" s="55"/>
      <c r="K385" s="55"/>
      <c r="L385" s="29"/>
      <c r="M385" s="82"/>
      <c r="N385" s="61"/>
      <c r="O385" s="61"/>
    </row>
    <row r="386" spans="1:15" ht="12.75" hidden="1" customHeight="1">
      <c r="A386" s="21" t="s">
        <v>9</v>
      </c>
      <c r="B386" s="31">
        <v>4042</v>
      </c>
      <c r="C386" s="55"/>
      <c r="D386" s="55"/>
      <c r="E386" s="55"/>
      <c r="F386" s="55"/>
      <c r="G386" s="55"/>
      <c r="H386" s="55"/>
      <c r="I386" s="55"/>
      <c r="J386" s="55"/>
      <c r="K386" s="55"/>
      <c r="L386" s="29"/>
      <c r="M386" s="82"/>
      <c r="N386" s="61"/>
      <c r="O386" s="61"/>
    </row>
    <row r="387" spans="1:15" ht="67.5" hidden="1" customHeight="1">
      <c r="A387" s="19" t="s">
        <v>794</v>
      </c>
      <c r="B387" s="31">
        <v>4100</v>
      </c>
      <c r="C387" s="21" t="s">
        <v>5</v>
      </c>
      <c r="D387" s="22" t="s">
        <v>5</v>
      </c>
      <c r="E387" s="22" t="s">
        <v>5</v>
      </c>
      <c r="F387" s="21" t="s">
        <v>5</v>
      </c>
      <c r="G387" s="22" t="s">
        <v>5</v>
      </c>
      <c r="H387" s="22" t="s">
        <v>5</v>
      </c>
      <c r="I387" s="22"/>
      <c r="J387" s="22"/>
      <c r="K387" s="22"/>
      <c r="L387" s="22" t="s">
        <v>5</v>
      </c>
      <c r="M387" s="23" t="s">
        <v>5</v>
      </c>
      <c r="N387" s="17">
        <f>SUM(N388:N405)</f>
        <v>0</v>
      </c>
      <c r="O387" s="17">
        <f>SUM(O388:O405)</f>
        <v>0</v>
      </c>
    </row>
    <row r="388" spans="1:15" ht="12.75" hidden="1" customHeight="1">
      <c r="A388" s="21" t="s">
        <v>453</v>
      </c>
      <c r="B388" s="31">
        <v>4101</v>
      </c>
      <c r="C388" s="55"/>
      <c r="D388" s="55"/>
      <c r="E388" s="55"/>
      <c r="F388" s="55"/>
      <c r="G388" s="55"/>
      <c r="H388" s="55"/>
      <c r="I388" s="55"/>
      <c r="J388" s="55"/>
      <c r="K388" s="55"/>
      <c r="L388" s="29"/>
      <c r="M388" s="82"/>
      <c r="N388" s="61"/>
      <c r="O388" s="61"/>
    </row>
    <row r="389" spans="1:15" ht="12.75" hidden="1" customHeight="1">
      <c r="A389" s="21" t="s">
        <v>454</v>
      </c>
      <c r="B389" s="31">
        <v>4102</v>
      </c>
      <c r="C389" s="55"/>
      <c r="D389" s="55"/>
      <c r="E389" s="55"/>
      <c r="F389" s="55"/>
      <c r="G389" s="55"/>
      <c r="H389" s="55"/>
      <c r="I389" s="55"/>
      <c r="J389" s="55"/>
      <c r="K389" s="55"/>
      <c r="L389" s="29"/>
      <c r="M389" s="82"/>
      <c r="N389" s="61"/>
      <c r="O389" s="61"/>
    </row>
    <row r="390" spans="1:15" ht="33.75" hidden="1" customHeight="1">
      <c r="A390" s="21" t="s">
        <v>458</v>
      </c>
      <c r="B390" s="31">
        <v>4103</v>
      </c>
      <c r="C390" s="55"/>
      <c r="D390" s="55"/>
      <c r="E390" s="55"/>
      <c r="F390" s="55"/>
      <c r="G390" s="55"/>
      <c r="H390" s="55"/>
      <c r="I390" s="55"/>
      <c r="J390" s="55"/>
      <c r="K390" s="55"/>
      <c r="L390" s="29"/>
      <c r="M390" s="82"/>
      <c r="N390" s="61"/>
      <c r="O390" s="61"/>
    </row>
    <row r="391" spans="1:15" ht="22.5" hidden="1" customHeight="1">
      <c r="A391" s="21" t="s">
        <v>459</v>
      </c>
      <c r="B391" s="31">
        <v>4104</v>
      </c>
      <c r="C391" s="55"/>
      <c r="D391" s="55"/>
      <c r="E391" s="55"/>
      <c r="F391" s="55"/>
      <c r="G391" s="55"/>
      <c r="H391" s="55"/>
      <c r="I391" s="55"/>
      <c r="J391" s="55"/>
      <c r="K391" s="55"/>
      <c r="L391" s="29"/>
      <c r="M391" s="82"/>
      <c r="N391" s="61"/>
      <c r="O391" s="61"/>
    </row>
    <row r="392" spans="1:15" ht="78.75" hidden="1" customHeight="1">
      <c r="A392" s="21" t="s">
        <v>460</v>
      </c>
      <c r="B392" s="31">
        <v>4105</v>
      </c>
      <c r="C392" s="55"/>
      <c r="D392" s="55"/>
      <c r="E392" s="55"/>
      <c r="F392" s="55"/>
      <c r="G392" s="55"/>
      <c r="H392" s="55"/>
      <c r="I392" s="55"/>
      <c r="J392" s="55"/>
      <c r="K392" s="55"/>
      <c r="L392" s="29"/>
      <c r="M392" s="82"/>
      <c r="N392" s="61"/>
      <c r="O392" s="61"/>
    </row>
    <row r="393" spans="1:15" ht="56.25" hidden="1" customHeight="1">
      <c r="A393" s="21" t="s">
        <v>461</v>
      </c>
      <c r="B393" s="31">
        <v>4106</v>
      </c>
      <c r="C393" s="55"/>
      <c r="D393" s="55"/>
      <c r="E393" s="55"/>
      <c r="F393" s="55"/>
      <c r="G393" s="55"/>
      <c r="H393" s="55"/>
      <c r="I393" s="55"/>
      <c r="J393" s="55"/>
      <c r="K393" s="55"/>
      <c r="L393" s="29"/>
      <c r="M393" s="82"/>
      <c r="N393" s="61"/>
      <c r="O393" s="61"/>
    </row>
    <row r="394" spans="1:15" ht="56.25" hidden="1" customHeight="1">
      <c r="A394" s="21" t="s">
        <v>462</v>
      </c>
      <c r="B394" s="31">
        <v>4107</v>
      </c>
      <c r="C394" s="55"/>
      <c r="D394" s="55"/>
      <c r="E394" s="55"/>
      <c r="F394" s="55"/>
      <c r="G394" s="55"/>
      <c r="H394" s="55"/>
      <c r="I394" s="55"/>
      <c r="J394" s="55"/>
      <c r="K394" s="55"/>
      <c r="L394" s="29"/>
      <c r="M394" s="82"/>
      <c r="N394" s="61"/>
      <c r="O394" s="61"/>
    </row>
    <row r="395" spans="1:15" ht="33.75" hidden="1" customHeight="1">
      <c r="A395" s="21" t="s">
        <v>463</v>
      </c>
      <c r="B395" s="31">
        <v>4108</v>
      </c>
      <c r="C395" s="55"/>
      <c r="D395" s="55"/>
      <c r="E395" s="55"/>
      <c r="F395" s="55"/>
      <c r="G395" s="55"/>
      <c r="H395" s="55"/>
      <c r="I395" s="55"/>
      <c r="J395" s="55"/>
      <c r="K395" s="55"/>
      <c r="L395" s="29"/>
      <c r="M395" s="82"/>
      <c r="N395" s="61"/>
      <c r="O395" s="61"/>
    </row>
    <row r="396" spans="1:15" ht="33.75" hidden="1" customHeight="1">
      <c r="A396" s="21" t="s">
        <v>464</v>
      </c>
      <c r="B396" s="31">
        <v>4109</v>
      </c>
      <c r="C396" s="55"/>
      <c r="D396" s="55"/>
      <c r="E396" s="55"/>
      <c r="F396" s="55"/>
      <c r="G396" s="55"/>
      <c r="H396" s="55"/>
      <c r="I396" s="55"/>
      <c r="J396" s="55"/>
      <c r="K396" s="55"/>
      <c r="L396" s="29"/>
      <c r="M396" s="82"/>
      <c r="N396" s="61"/>
      <c r="O396" s="61"/>
    </row>
    <row r="397" spans="1:15" ht="78.75" hidden="1" customHeight="1">
      <c r="A397" s="21" t="s">
        <v>465</v>
      </c>
      <c r="B397" s="31">
        <v>4110</v>
      </c>
      <c r="C397" s="55"/>
      <c r="D397" s="55"/>
      <c r="E397" s="55"/>
      <c r="F397" s="55"/>
      <c r="G397" s="55"/>
      <c r="H397" s="55"/>
      <c r="I397" s="55"/>
      <c r="J397" s="55"/>
      <c r="K397" s="55"/>
      <c r="L397" s="29"/>
      <c r="M397" s="82"/>
      <c r="N397" s="61"/>
      <c r="O397" s="61"/>
    </row>
    <row r="398" spans="1:15" ht="90" hidden="1" customHeight="1">
      <c r="A398" s="21" t="s">
        <v>466</v>
      </c>
      <c r="B398" s="31">
        <v>4111</v>
      </c>
      <c r="C398" s="55"/>
      <c r="D398" s="55"/>
      <c r="E398" s="55"/>
      <c r="F398" s="55"/>
      <c r="G398" s="55"/>
      <c r="H398" s="55"/>
      <c r="I398" s="55"/>
      <c r="J398" s="55"/>
      <c r="K398" s="55"/>
      <c r="L398" s="29"/>
      <c r="M398" s="82"/>
      <c r="N398" s="61"/>
      <c r="O398" s="61"/>
    </row>
    <row r="399" spans="1:15" ht="78.75" hidden="1" customHeight="1">
      <c r="A399" s="21" t="s">
        <v>468</v>
      </c>
      <c r="B399" s="31">
        <v>4112</v>
      </c>
      <c r="C399" s="55"/>
      <c r="D399" s="55"/>
      <c r="E399" s="55"/>
      <c r="F399" s="55"/>
      <c r="G399" s="55"/>
      <c r="H399" s="55"/>
      <c r="I399" s="55"/>
      <c r="J399" s="55"/>
      <c r="K399" s="55"/>
      <c r="L399" s="29"/>
      <c r="M399" s="82"/>
      <c r="N399" s="61"/>
      <c r="O399" s="61"/>
    </row>
    <row r="400" spans="1:15" ht="90" hidden="1" customHeight="1">
      <c r="A400" s="21" t="s">
        <v>469</v>
      </c>
      <c r="B400" s="31">
        <v>4113</v>
      </c>
      <c r="C400" s="55"/>
      <c r="D400" s="55"/>
      <c r="E400" s="55"/>
      <c r="F400" s="55"/>
      <c r="G400" s="55"/>
      <c r="H400" s="55"/>
      <c r="I400" s="55"/>
      <c r="J400" s="55"/>
      <c r="K400" s="55"/>
      <c r="L400" s="29"/>
      <c r="M400" s="82"/>
      <c r="N400" s="61"/>
      <c r="O400" s="61"/>
    </row>
    <row r="401" spans="1:15" ht="22.5" hidden="1" customHeight="1">
      <c r="A401" s="21" t="s">
        <v>475</v>
      </c>
      <c r="B401" s="31">
        <v>4114</v>
      </c>
      <c r="C401" s="55"/>
      <c r="D401" s="55"/>
      <c r="E401" s="55"/>
      <c r="F401" s="55"/>
      <c r="G401" s="55"/>
      <c r="H401" s="55"/>
      <c r="I401" s="55"/>
      <c r="J401" s="55"/>
      <c r="K401" s="55"/>
      <c r="L401" s="29"/>
      <c r="M401" s="82"/>
      <c r="N401" s="61"/>
      <c r="O401" s="61"/>
    </row>
    <row r="402" spans="1:15" ht="123.75" hidden="1" customHeight="1">
      <c r="A402" s="21" t="s">
        <v>476</v>
      </c>
      <c r="B402" s="31">
        <v>4115</v>
      </c>
      <c r="C402" s="55"/>
      <c r="D402" s="55"/>
      <c r="E402" s="55"/>
      <c r="F402" s="55"/>
      <c r="G402" s="55"/>
      <c r="H402" s="55"/>
      <c r="I402" s="55"/>
      <c r="J402" s="55"/>
      <c r="K402" s="55"/>
      <c r="L402" s="29"/>
      <c r="M402" s="82"/>
      <c r="N402" s="61"/>
      <c r="O402" s="61"/>
    </row>
    <row r="403" spans="1:15" ht="101.25" hidden="1" customHeight="1">
      <c r="A403" s="21" t="s">
        <v>477</v>
      </c>
      <c r="B403" s="31">
        <v>4116</v>
      </c>
      <c r="C403" s="55"/>
      <c r="D403" s="55"/>
      <c r="E403" s="55"/>
      <c r="F403" s="55"/>
      <c r="G403" s="55"/>
      <c r="H403" s="55"/>
      <c r="I403" s="55"/>
      <c r="J403" s="55"/>
      <c r="K403" s="55"/>
      <c r="L403" s="29"/>
      <c r="M403" s="82"/>
      <c r="N403" s="61"/>
      <c r="O403" s="61"/>
    </row>
    <row r="404" spans="1:15" ht="12.75" hidden="1" customHeight="1">
      <c r="A404" s="21" t="s">
        <v>9</v>
      </c>
      <c r="B404" s="31">
        <v>4117</v>
      </c>
      <c r="C404" s="55"/>
      <c r="D404" s="55"/>
      <c r="E404" s="55"/>
      <c r="F404" s="55"/>
      <c r="G404" s="55"/>
      <c r="H404" s="55"/>
      <c r="I404" s="55"/>
      <c r="J404" s="55"/>
      <c r="K404" s="55"/>
      <c r="L404" s="29"/>
      <c r="M404" s="82"/>
      <c r="N404" s="61"/>
      <c r="O404" s="61"/>
    </row>
    <row r="405" spans="1:15" ht="12.75" hidden="1" customHeight="1">
      <c r="A405" s="21" t="s">
        <v>9</v>
      </c>
      <c r="B405" s="24">
        <v>4118</v>
      </c>
      <c r="C405" s="55"/>
      <c r="D405" s="55"/>
      <c r="E405" s="55"/>
      <c r="F405" s="55"/>
      <c r="G405" s="55"/>
      <c r="H405" s="55"/>
      <c r="I405" s="55"/>
      <c r="J405" s="55"/>
      <c r="K405" s="55"/>
      <c r="L405" s="29"/>
      <c r="M405" s="82"/>
      <c r="N405" s="61"/>
      <c r="O405" s="61"/>
    </row>
    <row r="406" spans="1:15" ht="78.75" hidden="1" customHeight="1">
      <c r="A406" s="19" t="s">
        <v>795</v>
      </c>
      <c r="B406" s="31">
        <v>4200</v>
      </c>
      <c r="C406" s="21" t="s">
        <v>5</v>
      </c>
      <c r="D406" s="22" t="s">
        <v>5</v>
      </c>
      <c r="E406" s="22" t="s">
        <v>5</v>
      </c>
      <c r="F406" s="21" t="s">
        <v>5</v>
      </c>
      <c r="G406" s="22" t="s">
        <v>5</v>
      </c>
      <c r="H406" s="22" t="s">
        <v>5</v>
      </c>
      <c r="I406" s="22"/>
      <c r="J406" s="22"/>
      <c r="K406" s="22"/>
      <c r="L406" s="22" t="s">
        <v>5</v>
      </c>
      <c r="M406" s="23" t="s">
        <v>5</v>
      </c>
      <c r="N406" s="17">
        <f>N407+N421+N424</f>
        <v>0</v>
      </c>
      <c r="O406" s="17">
        <f>O407+O421+O424</f>
        <v>0</v>
      </c>
    </row>
    <row r="407" spans="1:15" ht="45" hidden="1" customHeight="1">
      <c r="A407" s="19" t="s">
        <v>796</v>
      </c>
      <c r="B407" s="31">
        <v>4201</v>
      </c>
      <c r="C407" s="21" t="s">
        <v>5</v>
      </c>
      <c r="D407" s="22" t="s">
        <v>5</v>
      </c>
      <c r="E407" s="22" t="s">
        <v>5</v>
      </c>
      <c r="F407" s="21" t="s">
        <v>5</v>
      </c>
      <c r="G407" s="22" t="s">
        <v>5</v>
      </c>
      <c r="H407" s="22" t="s">
        <v>5</v>
      </c>
      <c r="I407" s="22"/>
      <c r="J407" s="22"/>
      <c r="K407" s="22"/>
      <c r="L407" s="22" t="s">
        <v>5</v>
      </c>
      <c r="M407" s="23" t="s">
        <v>5</v>
      </c>
      <c r="N407" s="17">
        <f>SUM(N408:N420)</f>
        <v>0</v>
      </c>
      <c r="O407" s="17">
        <f>SUM(O408:O420)</f>
        <v>0</v>
      </c>
    </row>
    <row r="408" spans="1:15" ht="12.75" hidden="1" customHeight="1">
      <c r="A408" s="21" t="s">
        <v>797</v>
      </c>
      <c r="B408" s="31">
        <v>4202</v>
      </c>
      <c r="C408" s="55"/>
      <c r="D408" s="55"/>
      <c r="E408" s="55"/>
      <c r="F408" s="55"/>
      <c r="G408" s="55"/>
      <c r="H408" s="55"/>
      <c r="I408" s="55"/>
      <c r="J408" s="55"/>
      <c r="K408" s="55"/>
      <c r="L408" s="29"/>
      <c r="M408" s="82"/>
      <c r="N408" s="61"/>
      <c r="O408" s="61"/>
    </row>
    <row r="409" spans="1:15" ht="33.75" hidden="1" customHeight="1">
      <c r="A409" s="21" t="s">
        <v>798</v>
      </c>
      <c r="B409" s="31">
        <v>4203</v>
      </c>
      <c r="C409" s="55"/>
      <c r="D409" s="55"/>
      <c r="E409" s="55"/>
      <c r="F409" s="55"/>
      <c r="G409" s="55"/>
      <c r="H409" s="55"/>
      <c r="I409" s="55"/>
      <c r="J409" s="55"/>
      <c r="K409" s="55"/>
      <c r="L409" s="29"/>
      <c r="M409" s="82"/>
      <c r="N409" s="61"/>
      <c r="O409" s="61"/>
    </row>
    <row r="410" spans="1:15" ht="22.5" hidden="1" customHeight="1">
      <c r="A410" s="21" t="s">
        <v>482</v>
      </c>
      <c r="B410" s="31">
        <v>4204</v>
      </c>
      <c r="C410" s="55"/>
      <c r="D410" s="55"/>
      <c r="E410" s="55"/>
      <c r="F410" s="55"/>
      <c r="G410" s="55"/>
      <c r="H410" s="55"/>
      <c r="I410" s="55"/>
      <c r="J410" s="55"/>
      <c r="K410" s="55"/>
      <c r="L410" s="29"/>
      <c r="M410" s="82"/>
      <c r="N410" s="61"/>
      <c r="O410" s="61"/>
    </row>
    <row r="411" spans="1:15" ht="33.75" hidden="1" customHeight="1">
      <c r="A411" s="21" t="s">
        <v>799</v>
      </c>
      <c r="B411" s="31">
        <v>4205</v>
      </c>
      <c r="C411" s="55"/>
      <c r="D411" s="55"/>
      <c r="E411" s="55"/>
      <c r="F411" s="55"/>
      <c r="G411" s="55"/>
      <c r="H411" s="55"/>
      <c r="I411" s="55"/>
      <c r="J411" s="55"/>
      <c r="K411" s="55"/>
      <c r="L411" s="29"/>
      <c r="M411" s="82"/>
      <c r="N411" s="61"/>
      <c r="O411" s="61"/>
    </row>
    <row r="412" spans="1:15" ht="45" hidden="1" customHeight="1">
      <c r="A412" s="21" t="s">
        <v>800</v>
      </c>
      <c r="B412" s="31">
        <v>4206</v>
      </c>
      <c r="C412" s="55"/>
      <c r="D412" s="55"/>
      <c r="E412" s="55"/>
      <c r="F412" s="55"/>
      <c r="G412" s="55"/>
      <c r="H412" s="55"/>
      <c r="I412" s="55"/>
      <c r="J412" s="55"/>
      <c r="K412" s="55"/>
      <c r="L412" s="29"/>
      <c r="M412" s="82"/>
      <c r="N412" s="61"/>
      <c r="O412" s="61"/>
    </row>
    <row r="413" spans="1:15" ht="45" hidden="1" customHeight="1">
      <c r="A413" s="21" t="s">
        <v>801</v>
      </c>
      <c r="B413" s="31">
        <v>4207</v>
      </c>
      <c r="C413" s="55"/>
      <c r="D413" s="55"/>
      <c r="E413" s="55"/>
      <c r="F413" s="55"/>
      <c r="G413" s="55"/>
      <c r="H413" s="55"/>
      <c r="I413" s="55"/>
      <c r="J413" s="55"/>
      <c r="K413" s="55"/>
      <c r="L413" s="29"/>
      <c r="M413" s="82"/>
      <c r="N413" s="61"/>
      <c r="O413" s="61"/>
    </row>
    <row r="414" spans="1:15" ht="12.75" hidden="1" customHeight="1">
      <c r="A414" s="21" t="s">
        <v>745</v>
      </c>
      <c r="B414" s="31">
        <v>4208</v>
      </c>
      <c r="C414" s="55"/>
      <c r="D414" s="55"/>
      <c r="E414" s="55"/>
      <c r="F414" s="55"/>
      <c r="G414" s="55"/>
      <c r="H414" s="55"/>
      <c r="I414" s="55"/>
      <c r="J414" s="55"/>
      <c r="K414" s="55"/>
      <c r="L414" s="29"/>
      <c r="M414" s="82"/>
      <c r="N414" s="61"/>
      <c r="O414" s="61"/>
    </row>
    <row r="415" spans="1:15" ht="12.75" hidden="1" customHeight="1">
      <c r="A415" s="21" t="s">
        <v>486</v>
      </c>
      <c r="B415" s="31">
        <v>4209</v>
      </c>
      <c r="C415" s="55"/>
      <c r="D415" s="55"/>
      <c r="E415" s="55"/>
      <c r="F415" s="55"/>
      <c r="G415" s="55"/>
      <c r="H415" s="55"/>
      <c r="I415" s="55"/>
      <c r="J415" s="55"/>
      <c r="K415" s="55"/>
      <c r="L415" s="29"/>
      <c r="M415" s="82"/>
      <c r="N415" s="61"/>
      <c r="O415" s="61"/>
    </row>
    <row r="416" spans="1:15" ht="45" hidden="1" customHeight="1">
      <c r="A416" s="21" t="s">
        <v>493</v>
      </c>
      <c r="B416" s="31">
        <v>4210</v>
      </c>
      <c r="C416" s="55"/>
      <c r="D416" s="55"/>
      <c r="E416" s="55"/>
      <c r="F416" s="55"/>
      <c r="G416" s="55"/>
      <c r="H416" s="55"/>
      <c r="I416" s="55"/>
      <c r="J416" s="55"/>
      <c r="K416" s="55"/>
      <c r="L416" s="29"/>
      <c r="M416" s="82"/>
      <c r="N416" s="61"/>
      <c r="O416" s="61"/>
    </row>
    <row r="417" spans="1:15" ht="56.25" hidden="1" customHeight="1">
      <c r="A417" s="21" t="s">
        <v>494</v>
      </c>
      <c r="B417" s="31">
        <v>4211</v>
      </c>
      <c r="C417" s="55"/>
      <c r="D417" s="55"/>
      <c r="E417" s="55"/>
      <c r="F417" s="55"/>
      <c r="G417" s="55"/>
      <c r="H417" s="55"/>
      <c r="I417" s="55"/>
      <c r="J417" s="55"/>
      <c r="K417" s="55"/>
      <c r="L417" s="29"/>
      <c r="M417" s="82"/>
      <c r="N417" s="61"/>
      <c r="O417" s="61"/>
    </row>
    <row r="418" spans="1:15" ht="33.75" hidden="1" customHeight="1">
      <c r="A418" s="21" t="s">
        <v>497</v>
      </c>
      <c r="B418" s="31">
        <v>4212</v>
      </c>
      <c r="C418" s="55"/>
      <c r="D418" s="55"/>
      <c r="E418" s="55"/>
      <c r="F418" s="55"/>
      <c r="G418" s="55"/>
      <c r="H418" s="55"/>
      <c r="I418" s="55"/>
      <c r="J418" s="55"/>
      <c r="K418" s="55"/>
      <c r="L418" s="29"/>
      <c r="M418" s="82"/>
      <c r="N418" s="61"/>
      <c r="O418" s="61"/>
    </row>
    <row r="419" spans="1:15" ht="45" hidden="1" customHeight="1">
      <c r="A419" s="21" t="s">
        <v>746</v>
      </c>
      <c r="B419" s="31">
        <v>4213</v>
      </c>
      <c r="C419" s="55"/>
      <c r="D419" s="55"/>
      <c r="E419" s="55"/>
      <c r="F419" s="55"/>
      <c r="G419" s="55"/>
      <c r="H419" s="55"/>
      <c r="I419" s="55"/>
      <c r="J419" s="55"/>
      <c r="K419" s="55"/>
      <c r="L419" s="29"/>
      <c r="M419" s="82"/>
      <c r="N419" s="61"/>
      <c r="O419" s="61"/>
    </row>
    <row r="420" spans="1:15" ht="33.75" hidden="1" customHeight="1">
      <c r="A420" s="21" t="s">
        <v>802</v>
      </c>
      <c r="B420" s="31">
        <v>4214</v>
      </c>
      <c r="C420" s="55"/>
      <c r="D420" s="55"/>
      <c r="E420" s="55"/>
      <c r="F420" s="55"/>
      <c r="G420" s="55"/>
      <c r="H420" s="55"/>
      <c r="I420" s="55"/>
      <c r="J420" s="55"/>
      <c r="K420" s="55"/>
      <c r="L420" s="29"/>
      <c r="M420" s="82"/>
      <c r="N420" s="61"/>
      <c r="O420" s="61"/>
    </row>
    <row r="421" spans="1:15" ht="67.5" hidden="1" customHeight="1">
      <c r="A421" s="19" t="s">
        <v>803</v>
      </c>
      <c r="B421" s="31">
        <v>4300</v>
      </c>
      <c r="C421" s="21" t="s">
        <v>5</v>
      </c>
      <c r="D421" s="22" t="s">
        <v>5</v>
      </c>
      <c r="E421" s="22" t="s">
        <v>5</v>
      </c>
      <c r="F421" s="21" t="s">
        <v>5</v>
      </c>
      <c r="G421" s="22" t="s">
        <v>5</v>
      </c>
      <c r="H421" s="22" t="s">
        <v>5</v>
      </c>
      <c r="I421" s="22"/>
      <c r="J421" s="22"/>
      <c r="K421" s="22"/>
      <c r="L421" s="22" t="s">
        <v>5</v>
      </c>
      <c r="M421" s="23" t="s">
        <v>5</v>
      </c>
      <c r="N421" s="17">
        <f>SUM(N422:N423)</f>
        <v>0</v>
      </c>
      <c r="O421" s="17">
        <f>SUM(O422:O423)</f>
        <v>0</v>
      </c>
    </row>
    <row r="422" spans="1:15" ht="12.75" hidden="1" customHeight="1">
      <c r="A422" s="21" t="s">
        <v>9</v>
      </c>
      <c r="B422" s="31">
        <v>4301</v>
      </c>
      <c r="C422" s="21"/>
      <c r="D422" s="22"/>
      <c r="E422" s="22"/>
      <c r="F422" s="21"/>
      <c r="G422" s="22"/>
      <c r="H422" s="22"/>
      <c r="I422" s="22"/>
      <c r="J422" s="22"/>
      <c r="K422" s="22"/>
      <c r="L422" s="22"/>
      <c r="M422" s="23"/>
      <c r="N422" s="62"/>
      <c r="O422" s="62"/>
    </row>
    <row r="423" spans="1:15" ht="12.75" hidden="1" customHeight="1">
      <c r="A423" s="21" t="s">
        <v>9</v>
      </c>
      <c r="B423" s="31">
        <v>4302</v>
      </c>
      <c r="C423" s="21"/>
      <c r="D423" s="22"/>
      <c r="E423" s="22"/>
      <c r="F423" s="21"/>
      <c r="G423" s="22"/>
      <c r="H423" s="22"/>
      <c r="I423" s="22"/>
      <c r="J423" s="22"/>
      <c r="K423" s="22"/>
      <c r="L423" s="22"/>
      <c r="M423" s="23"/>
      <c r="N423" s="62"/>
      <c r="O423" s="62"/>
    </row>
    <row r="424" spans="1:15" ht="67.5" hidden="1" customHeight="1">
      <c r="A424" s="19" t="s">
        <v>804</v>
      </c>
      <c r="B424" s="31">
        <v>4400</v>
      </c>
      <c r="C424" s="21" t="s">
        <v>5</v>
      </c>
      <c r="D424" s="22" t="s">
        <v>5</v>
      </c>
      <c r="E424" s="22" t="s">
        <v>5</v>
      </c>
      <c r="F424" s="21" t="s">
        <v>5</v>
      </c>
      <c r="G424" s="22" t="s">
        <v>5</v>
      </c>
      <c r="H424" s="22" t="s">
        <v>5</v>
      </c>
      <c r="I424" s="22"/>
      <c r="J424" s="22"/>
      <c r="K424" s="22"/>
      <c r="L424" s="22" t="s">
        <v>5</v>
      </c>
      <c r="M424" s="23" t="s">
        <v>5</v>
      </c>
      <c r="N424" s="17">
        <f>SUM(N425:N426)</f>
        <v>0</v>
      </c>
      <c r="O424" s="17">
        <f>SUM(O425:O426)</f>
        <v>0</v>
      </c>
    </row>
    <row r="425" spans="1:15" ht="12.75" hidden="1" customHeight="1">
      <c r="A425" s="21" t="s">
        <v>9</v>
      </c>
      <c r="B425" s="31">
        <v>4401</v>
      </c>
      <c r="C425" s="21"/>
      <c r="D425" s="22"/>
      <c r="E425" s="22"/>
      <c r="F425" s="21"/>
      <c r="G425" s="22"/>
      <c r="H425" s="22"/>
      <c r="I425" s="22"/>
      <c r="J425" s="22"/>
      <c r="K425" s="22"/>
      <c r="L425" s="22"/>
      <c r="M425" s="23"/>
      <c r="N425" s="62"/>
      <c r="O425" s="62"/>
    </row>
    <row r="426" spans="1:15" ht="12.75" hidden="1" customHeight="1">
      <c r="A426" s="21" t="s">
        <v>9</v>
      </c>
      <c r="B426" s="31">
        <v>4402</v>
      </c>
      <c r="C426" s="21"/>
      <c r="D426" s="22"/>
      <c r="E426" s="22"/>
      <c r="F426" s="21"/>
      <c r="G426" s="22"/>
      <c r="H426" s="22"/>
      <c r="I426" s="22"/>
      <c r="J426" s="22"/>
      <c r="K426" s="22"/>
      <c r="L426" s="22"/>
      <c r="M426" s="23"/>
      <c r="N426" s="62"/>
      <c r="O426" s="62"/>
    </row>
    <row r="427" spans="1:15" ht="101.25" hidden="1" customHeight="1">
      <c r="A427" s="19" t="s">
        <v>805</v>
      </c>
      <c r="B427" s="31">
        <v>4500</v>
      </c>
      <c r="C427" s="21" t="s">
        <v>5</v>
      </c>
      <c r="D427" s="22" t="s">
        <v>5</v>
      </c>
      <c r="E427" s="22" t="s">
        <v>5</v>
      </c>
      <c r="F427" s="21" t="s">
        <v>5</v>
      </c>
      <c r="G427" s="22" t="s">
        <v>5</v>
      </c>
      <c r="H427" s="22" t="s">
        <v>5</v>
      </c>
      <c r="I427" s="22"/>
      <c r="J427" s="22"/>
      <c r="K427" s="22"/>
      <c r="L427" s="22" t="s">
        <v>5</v>
      </c>
      <c r="M427" s="23" t="s">
        <v>5</v>
      </c>
      <c r="N427" s="17">
        <f>N428+N466</f>
        <v>0</v>
      </c>
      <c r="O427" s="17">
        <f>O428+O466</f>
        <v>0</v>
      </c>
    </row>
    <row r="428" spans="1:15" ht="33.75" hidden="1" customHeight="1">
      <c r="A428" s="19" t="s">
        <v>806</v>
      </c>
      <c r="B428" s="31">
        <v>4501</v>
      </c>
      <c r="C428" s="21" t="s">
        <v>5</v>
      </c>
      <c r="D428" s="22" t="s">
        <v>5</v>
      </c>
      <c r="E428" s="22" t="s">
        <v>5</v>
      </c>
      <c r="F428" s="21" t="s">
        <v>5</v>
      </c>
      <c r="G428" s="22" t="s">
        <v>5</v>
      </c>
      <c r="H428" s="22" t="s">
        <v>5</v>
      </c>
      <c r="I428" s="22"/>
      <c r="J428" s="22"/>
      <c r="K428" s="22"/>
      <c r="L428" s="22" t="s">
        <v>5</v>
      </c>
      <c r="M428" s="23" t="s">
        <v>5</v>
      </c>
      <c r="N428" s="17">
        <f>SUM(N429:N465)</f>
        <v>0</v>
      </c>
      <c r="O428" s="17">
        <f>SUM(O429:O465)</f>
        <v>0</v>
      </c>
    </row>
    <row r="429" spans="1:15" ht="33.75" hidden="1" customHeight="1">
      <c r="A429" s="21" t="s">
        <v>499</v>
      </c>
      <c r="B429" s="31">
        <v>4502</v>
      </c>
      <c r="C429" s="21"/>
      <c r="D429" s="22"/>
      <c r="E429" s="22"/>
      <c r="F429" s="21"/>
      <c r="G429" s="22"/>
      <c r="H429" s="22"/>
      <c r="I429" s="22"/>
      <c r="J429" s="22"/>
      <c r="K429" s="22"/>
      <c r="L429" s="22"/>
      <c r="M429" s="23"/>
      <c r="N429" s="62"/>
      <c r="O429" s="62"/>
    </row>
    <row r="430" spans="1:15" ht="45" hidden="1" customHeight="1">
      <c r="A430" s="21" t="s">
        <v>503</v>
      </c>
      <c r="B430" s="31">
        <v>4503</v>
      </c>
      <c r="C430" s="21"/>
      <c r="D430" s="22"/>
      <c r="E430" s="22"/>
      <c r="F430" s="21"/>
      <c r="G430" s="22"/>
      <c r="H430" s="22"/>
      <c r="I430" s="22"/>
      <c r="J430" s="22"/>
      <c r="K430" s="22"/>
      <c r="L430" s="22"/>
      <c r="M430" s="23"/>
      <c r="N430" s="62"/>
      <c r="O430" s="62"/>
    </row>
    <row r="431" spans="1:15" ht="45" hidden="1" customHeight="1">
      <c r="A431" s="21" t="s">
        <v>507</v>
      </c>
      <c r="B431" s="31">
        <v>4504</v>
      </c>
      <c r="C431" s="21"/>
      <c r="D431" s="22"/>
      <c r="E431" s="22"/>
      <c r="F431" s="21"/>
      <c r="G431" s="22"/>
      <c r="H431" s="22"/>
      <c r="I431" s="22"/>
      <c r="J431" s="22"/>
      <c r="K431" s="22"/>
      <c r="L431" s="22"/>
      <c r="M431" s="23"/>
      <c r="N431" s="62"/>
      <c r="O431" s="62"/>
    </row>
    <row r="432" spans="1:15" ht="45" hidden="1" customHeight="1">
      <c r="A432" s="21" t="s">
        <v>512</v>
      </c>
      <c r="B432" s="31">
        <v>4505</v>
      </c>
      <c r="C432" s="21"/>
      <c r="D432" s="22"/>
      <c r="E432" s="22"/>
      <c r="F432" s="21"/>
      <c r="G432" s="22"/>
      <c r="H432" s="22"/>
      <c r="I432" s="22"/>
      <c r="J432" s="22"/>
      <c r="K432" s="22"/>
      <c r="L432" s="22"/>
      <c r="M432" s="23"/>
      <c r="N432" s="62"/>
      <c r="O432" s="62"/>
    </row>
    <row r="433" spans="1:15" ht="22.5" hidden="1" customHeight="1">
      <c r="A433" s="21" t="s">
        <v>513</v>
      </c>
      <c r="B433" s="31">
        <v>4506</v>
      </c>
      <c r="C433" s="21"/>
      <c r="D433" s="22"/>
      <c r="E433" s="22"/>
      <c r="F433" s="21"/>
      <c r="G433" s="22"/>
      <c r="H433" s="22"/>
      <c r="I433" s="22"/>
      <c r="J433" s="22"/>
      <c r="K433" s="22"/>
      <c r="L433" s="22"/>
      <c r="M433" s="23"/>
      <c r="N433" s="62"/>
      <c r="O433" s="62"/>
    </row>
    <row r="434" spans="1:15" ht="12.75" hidden="1" customHeight="1">
      <c r="A434" s="21" t="s">
        <v>514</v>
      </c>
      <c r="B434" s="31">
        <v>4507</v>
      </c>
      <c r="C434" s="21"/>
      <c r="D434" s="22"/>
      <c r="E434" s="22"/>
      <c r="F434" s="21"/>
      <c r="G434" s="22"/>
      <c r="H434" s="22"/>
      <c r="I434" s="22"/>
      <c r="J434" s="22"/>
      <c r="K434" s="22"/>
      <c r="L434" s="22"/>
      <c r="M434" s="23"/>
      <c r="N434" s="62"/>
      <c r="O434" s="62"/>
    </row>
    <row r="435" spans="1:15" ht="22.5" hidden="1" customHeight="1">
      <c r="A435" s="21" t="s">
        <v>517</v>
      </c>
      <c r="B435" s="31">
        <v>4508</v>
      </c>
      <c r="C435" s="21"/>
      <c r="D435" s="22"/>
      <c r="E435" s="22"/>
      <c r="F435" s="21"/>
      <c r="G435" s="22"/>
      <c r="H435" s="22"/>
      <c r="I435" s="22"/>
      <c r="J435" s="22"/>
      <c r="K435" s="22"/>
      <c r="L435" s="22"/>
      <c r="M435" s="23"/>
      <c r="N435" s="62"/>
      <c r="O435" s="62"/>
    </row>
    <row r="436" spans="1:15" ht="33.75" hidden="1" customHeight="1">
      <c r="A436" s="21" t="s">
        <v>518</v>
      </c>
      <c r="B436" s="31">
        <v>4509</v>
      </c>
      <c r="C436" s="21"/>
      <c r="D436" s="22"/>
      <c r="E436" s="22"/>
      <c r="F436" s="21"/>
      <c r="G436" s="22"/>
      <c r="H436" s="22"/>
      <c r="I436" s="22"/>
      <c r="J436" s="22"/>
      <c r="K436" s="22"/>
      <c r="L436" s="22"/>
      <c r="M436" s="23"/>
      <c r="N436" s="62"/>
      <c r="O436" s="62"/>
    </row>
    <row r="437" spans="1:15" ht="22.5" hidden="1" customHeight="1">
      <c r="A437" s="21" t="s">
        <v>519</v>
      </c>
      <c r="B437" s="31">
        <v>4510</v>
      </c>
      <c r="C437" s="21"/>
      <c r="D437" s="22"/>
      <c r="E437" s="22"/>
      <c r="F437" s="21"/>
      <c r="G437" s="22"/>
      <c r="H437" s="22"/>
      <c r="I437" s="22"/>
      <c r="J437" s="22"/>
      <c r="K437" s="22"/>
      <c r="L437" s="22"/>
      <c r="M437" s="23"/>
      <c r="N437" s="62"/>
      <c r="O437" s="62"/>
    </row>
    <row r="438" spans="1:15" ht="33.75" hidden="1" customHeight="1">
      <c r="A438" s="21" t="s">
        <v>522</v>
      </c>
      <c r="B438" s="31">
        <v>4511</v>
      </c>
      <c r="C438" s="21"/>
      <c r="D438" s="22"/>
      <c r="E438" s="22"/>
      <c r="F438" s="21"/>
      <c r="G438" s="22"/>
      <c r="H438" s="22"/>
      <c r="I438" s="22"/>
      <c r="J438" s="22"/>
      <c r="K438" s="22"/>
      <c r="L438" s="22"/>
      <c r="M438" s="23"/>
      <c r="N438" s="62"/>
      <c r="O438" s="62"/>
    </row>
    <row r="439" spans="1:15" ht="22.5" hidden="1" customHeight="1">
      <c r="A439" s="21" t="s">
        <v>527</v>
      </c>
      <c r="B439" s="31">
        <v>4512</v>
      </c>
      <c r="C439" s="21"/>
      <c r="D439" s="22"/>
      <c r="E439" s="22"/>
      <c r="F439" s="21"/>
      <c r="G439" s="22"/>
      <c r="H439" s="22"/>
      <c r="I439" s="22"/>
      <c r="J439" s="22"/>
      <c r="K439" s="22"/>
      <c r="L439" s="22"/>
      <c r="M439" s="23"/>
      <c r="N439" s="62"/>
      <c r="O439" s="62"/>
    </row>
    <row r="440" spans="1:15" ht="45" hidden="1" customHeight="1">
      <c r="A440" s="21" t="s">
        <v>528</v>
      </c>
      <c r="B440" s="31">
        <v>4513</v>
      </c>
      <c r="C440" s="21"/>
      <c r="D440" s="22"/>
      <c r="E440" s="22"/>
      <c r="F440" s="21"/>
      <c r="G440" s="22"/>
      <c r="H440" s="22"/>
      <c r="I440" s="22"/>
      <c r="J440" s="22"/>
      <c r="K440" s="22"/>
      <c r="L440" s="22"/>
      <c r="M440" s="23"/>
      <c r="N440" s="62"/>
      <c r="O440" s="62"/>
    </row>
    <row r="441" spans="1:15" ht="22.5" hidden="1" customHeight="1">
      <c r="A441" s="21" t="s">
        <v>529</v>
      </c>
      <c r="B441" s="31">
        <v>4514</v>
      </c>
      <c r="C441" s="21"/>
      <c r="D441" s="22"/>
      <c r="E441" s="22"/>
      <c r="F441" s="21"/>
      <c r="G441" s="22"/>
      <c r="H441" s="22"/>
      <c r="I441" s="22"/>
      <c r="J441" s="22"/>
      <c r="K441" s="22"/>
      <c r="L441" s="22"/>
      <c r="M441" s="23"/>
      <c r="N441" s="62"/>
      <c r="O441" s="62"/>
    </row>
    <row r="442" spans="1:15" ht="22.5" hidden="1" customHeight="1">
      <c r="A442" s="21" t="s">
        <v>532</v>
      </c>
      <c r="B442" s="31">
        <v>4515</v>
      </c>
      <c r="C442" s="21"/>
      <c r="D442" s="22"/>
      <c r="E442" s="22"/>
      <c r="F442" s="21"/>
      <c r="G442" s="22"/>
      <c r="H442" s="22"/>
      <c r="I442" s="22"/>
      <c r="J442" s="22"/>
      <c r="K442" s="22"/>
      <c r="L442" s="22"/>
      <c r="M442" s="23"/>
      <c r="N442" s="62"/>
      <c r="O442" s="62"/>
    </row>
    <row r="443" spans="1:15" ht="56.25" hidden="1" customHeight="1">
      <c r="A443" s="21" t="s">
        <v>535</v>
      </c>
      <c r="B443" s="31">
        <v>4516</v>
      </c>
      <c r="C443" s="21"/>
      <c r="D443" s="22"/>
      <c r="E443" s="22"/>
      <c r="F443" s="21"/>
      <c r="G443" s="22"/>
      <c r="H443" s="22"/>
      <c r="I443" s="22"/>
      <c r="J443" s="22"/>
      <c r="K443" s="22"/>
      <c r="L443" s="22"/>
      <c r="M443" s="23"/>
      <c r="N443" s="62"/>
      <c r="O443" s="62"/>
    </row>
    <row r="444" spans="1:15" ht="22.5" hidden="1" customHeight="1">
      <c r="A444" s="21" t="s">
        <v>539</v>
      </c>
      <c r="B444" s="31">
        <v>4517</v>
      </c>
      <c r="C444" s="21"/>
      <c r="D444" s="22"/>
      <c r="E444" s="22"/>
      <c r="F444" s="21"/>
      <c r="G444" s="22"/>
      <c r="H444" s="22"/>
      <c r="I444" s="22"/>
      <c r="J444" s="22"/>
      <c r="K444" s="22"/>
      <c r="L444" s="22"/>
      <c r="M444" s="23"/>
      <c r="N444" s="62"/>
      <c r="O444" s="62"/>
    </row>
    <row r="445" spans="1:15" ht="33.75" hidden="1" customHeight="1">
      <c r="A445" s="21" t="s">
        <v>550</v>
      </c>
      <c r="B445" s="31">
        <v>4518</v>
      </c>
      <c r="C445" s="21"/>
      <c r="D445" s="22"/>
      <c r="E445" s="22"/>
      <c r="F445" s="21"/>
      <c r="G445" s="22"/>
      <c r="H445" s="22"/>
      <c r="I445" s="22"/>
      <c r="J445" s="22"/>
      <c r="K445" s="22"/>
      <c r="L445" s="22"/>
      <c r="M445" s="23"/>
      <c r="N445" s="62"/>
      <c r="O445" s="62"/>
    </row>
    <row r="446" spans="1:15" ht="22.5" hidden="1" customHeight="1">
      <c r="A446" s="21" t="s">
        <v>559</v>
      </c>
      <c r="B446" s="31">
        <v>4519</v>
      </c>
      <c r="C446" s="21"/>
      <c r="D446" s="22"/>
      <c r="E446" s="22"/>
      <c r="F446" s="21"/>
      <c r="G446" s="22"/>
      <c r="H446" s="22"/>
      <c r="I446" s="22"/>
      <c r="J446" s="22"/>
      <c r="K446" s="22"/>
      <c r="L446" s="22"/>
      <c r="M446" s="23"/>
      <c r="N446" s="62"/>
      <c r="O446" s="62"/>
    </row>
    <row r="447" spans="1:15" ht="56.25" hidden="1" customHeight="1">
      <c r="A447" s="21" t="s">
        <v>566</v>
      </c>
      <c r="B447" s="31">
        <v>4520</v>
      </c>
      <c r="C447" s="21"/>
      <c r="D447" s="22"/>
      <c r="E447" s="22"/>
      <c r="F447" s="21"/>
      <c r="G447" s="22"/>
      <c r="H447" s="22"/>
      <c r="I447" s="22"/>
      <c r="J447" s="22"/>
      <c r="K447" s="22"/>
      <c r="L447" s="22"/>
      <c r="M447" s="23"/>
      <c r="N447" s="62"/>
      <c r="O447" s="62"/>
    </row>
    <row r="448" spans="1:15" ht="112.5" hidden="1" customHeight="1">
      <c r="A448" s="21" t="s">
        <v>574</v>
      </c>
      <c r="B448" s="31">
        <v>4521</v>
      </c>
      <c r="C448" s="21"/>
      <c r="D448" s="22"/>
      <c r="E448" s="22"/>
      <c r="F448" s="21"/>
      <c r="G448" s="22"/>
      <c r="H448" s="22"/>
      <c r="I448" s="22"/>
      <c r="J448" s="22"/>
      <c r="K448" s="22"/>
      <c r="L448" s="22"/>
      <c r="M448" s="23"/>
      <c r="N448" s="62"/>
      <c r="O448" s="62"/>
    </row>
    <row r="449" spans="1:15" ht="33.75" hidden="1" customHeight="1">
      <c r="A449" s="21" t="s">
        <v>576</v>
      </c>
      <c r="B449" s="31">
        <v>4522</v>
      </c>
      <c r="C449" s="21"/>
      <c r="D449" s="22"/>
      <c r="E449" s="22"/>
      <c r="F449" s="21"/>
      <c r="G449" s="22"/>
      <c r="H449" s="22"/>
      <c r="I449" s="22"/>
      <c r="J449" s="22"/>
      <c r="K449" s="22"/>
      <c r="L449" s="22"/>
      <c r="M449" s="23"/>
      <c r="N449" s="62"/>
      <c r="O449" s="62"/>
    </row>
    <row r="450" spans="1:15" ht="22.5" hidden="1" customHeight="1">
      <c r="A450" s="21" t="s">
        <v>559</v>
      </c>
      <c r="B450" s="31">
        <v>4523</v>
      </c>
      <c r="C450" s="21"/>
      <c r="D450" s="22"/>
      <c r="E450" s="22"/>
      <c r="F450" s="21"/>
      <c r="G450" s="22"/>
      <c r="H450" s="22"/>
      <c r="I450" s="22"/>
      <c r="J450" s="22"/>
      <c r="K450" s="22"/>
      <c r="L450" s="22"/>
      <c r="M450" s="23"/>
      <c r="N450" s="62"/>
      <c r="O450" s="62"/>
    </row>
    <row r="451" spans="1:15" ht="12.75" hidden="1" customHeight="1">
      <c r="A451" s="21" t="s">
        <v>583</v>
      </c>
      <c r="B451" s="31">
        <v>4524</v>
      </c>
      <c r="C451" s="21"/>
      <c r="D451" s="22"/>
      <c r="E451" s="22"/>
      <c r="F451" s="21"/>
      <c r="G451" s="22"/>
      <c r="H451" s="22"/>
      <c r="I451" s="22"/>
      <c r="J451" s="22"/>
      <c r="K451" s="22"/>
      <c r="L451" s="22"/>
      <c r="M451" s="23"/>
      <c r="N451" s="62"/>
      <c r="O451" s="62"/>
    </row>
    <row r="452" spans="1:15" ht="33.75" hidden="1" customHeight="1">
      <c r="A452" s="21" t="s">
        <v>752</v>
      </c>
      <c r="B452" s="31">
        <v>4525</v>
      </c>
      <c r="C452" s="21"/>
      <c r="D452" s="22"/>
      <c r="E452" s="22"/>
      <c r="F452" s="21"/>
      <c r="G452" s="22"/>
      <c r="H452" s="22"/>
      <c r="I452" s="22"/>
      <c r="J452" s="22"/>
      <c r="K452" s="22"/>
      <c r="L452" s="22"/>
      <c r="M452" s="23"/>
      <c r="N452" s="62"/>
      <c r="O452" s="62"/>
    </row>
    <row r="453" spans="1:15" ht="22.5" hidden="1" customHeight="1">
      <c r="A453" s="21" t="s">
        <v>559</v>
      </c>
      <c r="B453" s="31">
        <v>4526</v>
      </c>
      <c r="C453" s="21"/>
      <c r="D453" s="22"/>
      <c r="E453" s="22"/>
      <c r="F453" s="21"/>
      <c r="G453" s="22"/>
      <c r="H453" s="22"/>
      <c r="I453" s="22"/>
      <c r="J453" s="22"/>
      <c r="K453" s="22"/>
      <c r="L453" s="22"/>
      <c r="M453" s="23"/>
      <c r="N453" s="62"/>
      <c r="O453" s="62"/>
    </row>
    <row r="454" spans="1:15" ht="45" hidden="1" customHeight="1">
      <c r="A454" s="21" t="s">
        <v>588</v>
      </c>
      <c r="B454" s="31">
        <v>4527</v>
      </c>
      <c r="C454" s="21"/>
      <c r="D454" s="22"/>
      <c r="E454" s="22"/>
      <c r="F454" s="21"/>
      <c r="G454" s="22"/>
      <c r="H454" s="22"/>
      <c r="I454" s="22"/>
      <c r="J454" s="22"/>
      <c r="K454" s="22"/>
      <c r="L454" s="22"/>
      <c r="M454" s="23"/>
      <c r="N454" s="62"/>
      <c r="O454" s="62"/>
    </row>
    <row r="455" spans="1:15" ht="67.5" hidden="1" customHeight="1">
      <c r="A455" s="21" t="s">
        <v>36</v>
      </c>
      <c r="B455" s="31">
        <v>4528</v>
      </c>
      <c r="C455" s="21"/>
      <c r="D455" s="22"/>
      <c r="E455" s="22"/>
      <c r="F455" s="21"/>
      <c r="G455" s="22"/>
      <c r="H455" s="22"/>
      <c r="I455" s="22"/>
      <c r="J455" s="22"/>
      <c r="K455" s="22"/>
      <c r="L455" s="22"/>
      <c r="M455" s="23"/>
      <c r="N455" s="62"/>
      <c r="O455" s="62"/>
    </row>
    <row r="456" spans="1:15" ht="67.5" hidden="1" customHeight="1">
      <c r="A456" s="21" t="s">
        <v>597</v>
      </c>
      <c r="B456" s="31">
        <v>4529</v>
      </c>
      <c r="C456" s="21"/>
      <c r="D456" s="22"/>
      <c r="E456" s="22"/>
      <c r="F456" s="21"/>
      <c r="G456" s="22"/>
      <c r="H456" s="22"/>
      <c r="I456" s="22"/>
      <c r="J456" s="22"/>
      <c r="K456" s="22"/>
      <c r="L456" s="22"/>
      <c r="M456" s="23"/>
      <c r="N456" s="62"/>
      <c r="O456" s="62"/>
    </row>
    <row r="457" spans="1:15" ht="33.75" hidden="1" customHeight="1">
      <c r="A457" s="21" t="s">
        <v>598</v>
      </c>
      <c r="B457" s="31">
        <v>4530</v>
      </c>
      <c r="C457" s="21"/>
      <c r="D457" s="22"/>
      <c r="E457" s="22"/>
      <c r="F457" s="21"/>
      <c r="G457" s="22"/>
      <c r="H457" s="22"/>
      <c r="I457" s="22"/>
      <c r="J457" s="22"/>
      <c r="K457" s="22"/>
      <c r="L457" s="22"/>
      <c r="M457" s="23"/>
      <c r="N457" s="62"/>
      <c r="O457" s="62"/>
    </row>
    <row r="458" spans="1:15" ht="67.5" hidden="1" customHeight="1">
      <c r="A458" s="21" t="s">
        <v>599</v>
      </c>
      <c r="B458" s="31">
        <v>4531</v>
      </c>
      <c r="C458" s="21"/>
      <c r="D458" s="22"/>
      <c r="E458" s="22"/>
      <c r="F458" s="21"/>
      <c r="G458" s="22"/>
      <c r="H458" s="22"/>
      <c r="I458" s="22"/>
      <c r="J458" s="22"/>
      <c r="K458" s="22"/>
      <c r="L458" s="22"/>
      <c r="M458" s="23"/>
      <c r="N458" s="62"/>
      <c r="O458" s="62"/>
    </row>
    <row r="459" spans="1:15" ht="56.25" hidden="1" customHeight="1">
      <c r="A459" s="21" t="s">
        <v>603</v>
      </c>
      <c r="B459" s="31">
        <v>4532</v>
      </c>
      <c r="C459" s="21"/>
      <c r="D459" s="22"/>
      <c r="E459" s="22"/>
      <c r="F459" s="21"/>
      <c r="G459" s="22"/>
      <c r="H459" s="22"/>
      <c r="I459" s="22"/>
      <c r="J459" s="22"/>
      <c r="K459" s="22"/>
      <c r="L459" s="22"/>
      <c r="M459" s="23"/>
      <c r="N459" s="62"/>
      <c r="O459" s="62"/>
    </row>
    <row r="460" spans="1:15" ht="22.5" hidden="1" customHeight="1">
      <c r="A460" s="21" t="s">
        <v>606</v>
      </c>
      <c r="B460" s="31">
        <v>4533</v>
      </c>
      <c r="C460" s="21"/>
      <c r="D460" s="22"/>
      <c r="E460" s="22"/>
      <c r="F460" s="21"/>
      <c r="G460" s="22"/>
      <c r="H460" s="22"/>
      <c r="I460" s="22"/>
      <c r="J460" s="22"/>
      <c r="K460" s="22"/>
      <c r="L460" s="22"/>
      <c r="M460" s="23"/>
      <c r="N460" s="62"/>
      <c r="O460" s="62"/>
    </row>
    <row r="461" spans="1:15" ht="22.5" hidden="1" customHeight="1">
      <c r="A461" s="21" t="s">
        <v>614</v>
      </c>
      <c r="B461" s="31">
        <v>4534</v>
      </c>
      <c r="C461" s="21"/>
      <c r="D461" s="22"/>
      <c r="E461" s="22"/>
      <c r="F461" s="21"/>
      <c r="G461" s="22"/>
      <c r="H461" s="22"/>
      <c r="I461" s="22"/>
      <c r="J461" s="22"/>
      <c r="K461" s="22"/>
      <c r="L461" s="22"/>
      <c r="M461" s="23"/>
      <c r="N461" s="62"/>
      <c r="O461" s="62"/>
    </row>
    <row r="462" spans="1:15" ht="45" hidden="1" customHeight="1">
      <c r="A462" s="21" t="s">
        <v>616</v>
      </c>
      <c r="B462" s="31">
        <v>4535</v>
      </c>
      <c r="C462" s="21"/>
      <c r="D462" s="22"/>
      <c r="E462" s="22"/>
      <c r="F462" s="21"/>
      <c r="G462" s="22"/>
      <c r="H462" s="22"/>
      <c r="I462" s="22"/>
      <c r="J462" s="22"/>
      <c r="K462" s="22"/>
      <c r="L462" s="22"/>
      <c r="M462" s="23"/>
      <c r="N462" s="62"/>
      <c r="O462" s="62"/>
    </row>
    <row r="463" spans="1:15" ht="22.5" hidden="1" customHeight="1">
      <c r="A463" s="21" t="s">
        <v>753</v>
      </c>
      <c r="B463" s="31">
        <v>4536</v>
      </c>
      <c r="C463" s="21"/>
      <c r="D463" s="22"/>
      <c r="E463" s="22"/>
      <c r="F463" s="21"/>
      <c r="G463" s="22"/>
      <c r="H463" s="22"/>
      <c r="I463" s="22"/>
      <c r="J463" s="22"/>
      <c r="K463" s="22"/>
      <c r="L463" s="22"/>
      <c r="M463" s="23"/>
      <c r="N463" s="62"/>
      <c r="O463" s="62"/>
    </row>
    <row r="464" spans="1:15" ht="12.75" hidden="1" customHeight="1">
      <c r="A464" s="21" t="s">
        <v>9</v>
      </c>
      <c r="B464" s="31">
        <v>4537</v>
      </c>
      <c r="C464" s="21"/>
      <c r="D464" s="22"/>
      <c r="E464" s="22"/>
      <c r="F464" s="21"/>
      <c r="G464" s="22"/>
      <c r="H464" s="22"/>
      <c r="I464" s="22"/>
      <c r="J464" s="22"/>
      <c r="K464" s="22"/>
      <c r="L464" s="22"/>
      <c r="M464" s="23"/>
      <c r="N464" s="62"/>
      <c r="O464" s="62"/>
    </row>
    <row r="465" spans="1:15" ht="12.75" hidden="1" customHeight="1">
      <c r="A465" s="21" t="s">
        <v>9</v>
      </c>
      <c r="B465" s="31">
        <v>4538</v>
      </c>
      <c r="C465" s="21"/>
      <c r="D465" s="22"/>
      <c r="E465" s="22"/>
      <c r="F465" s="21"/>
      <c r="G465" s="22"/>
      <c r="H465" s="22"/>
      <c r="I465" s="22"/>
      <c r="J465" s="22"/>
      <c r="K465" s="22"/>
      <c r="L465" s="22"/>
      <c r="M465" s="23"/>
      <c r="N465" s="62"/>
      <c r="O465" s="62"/>
    </row>
    <row r="466" spans="1:15" ht="33.75" hidden="1" customHeight="1">
      <c r="A466" s="19" t="s">
        <v>807</v>
      </c>
      <c r="B466" s="31">
        <v>4600</v>
      </c>
      <c r="C466" s="21" t="s">
        <v>5</v>
      </c>
      <c r="D466" s="22" t="s">
        <v>5</v>
      </c>
      <c r="E466" s="22" t="s">
        <v>5</v>
      </c>
      <c r="F466" s="21" t="s">
        <v>5</v>
      </c>
      <c r="G466" s="22" t="s">
        <v>5</v>
      </c>
      <c r="H466" s="22" t="s">
        <v>5</v>
      </c>
      <c r="I466" s="22"/>
      <c r="J466" s="22"/>
      <c r="K466" s="22"/>
      <c r="L466" s="22" t="s">
        <v>5</v>
      </c>
      <c r="M466" s="23" t="s">
        <v>5</v>
      </c>
      <c r="N466" s="17">
        <f>SUM(N467:N468)</f>
        <v>0</v>
      </c>
      <c r="O466" s="17">
        <f>SUM(O467:O468)</f>
        <v>0</v>
      </c>
    </row>
    <row r="467" spans="1:15" ht="12.75" hidden="1" customHeight="1">
      <c r="A467" s="21" t="s">
        <v>9</v>
      </c>
      <c r="B467" s="31">
        <v>4601</v>
      </c>
      <c r="C467" s="21"/>
      <c r="D467" s="22"/>
      <c r="E467" s="22"/>
      <c r="F467" s="21"/>
      <c r="G467" s="22"/>
      <c r="H467" s="22"/>
      <c r="I467" s="22"/>
      <c r="J467" s="22"/>
      <c r="K467" s="22"/>
      <c r="L467" s="22"/>
      <c r="M467" s="23"/>
      <c r="N467" s="62"/>
      <c r="O467" s="62"/>
    </row>
    <row r="468" spans="1:15" ht="12.75" hidden="1" customHeight="1">
      <c r="A468" s="21" t="s">
        <v>9</v>
      </c>
      <c r="B468" s="31">
        <v>4602</v>
      </c>
      <c r="C468" s="21"/>
      <c r="D468" s="22"/>
      <c r="E468" s="22"/>
      <c r="F468" s="21"/>
      <c r="G468" s="22"/>
      <c r="H468" s="22"/>
      <c r="I468" s="22"/>
      <c r="J468" s="22"/>
      <c r="K468" s="22"/>
      <c r="L468" s="22"/>
      <c r="M468" s="23"/>
      <c r="N468" s="62"/>
      <c r="O468" s="62"/>
    </row>
    <row r="469" spans="1:15" ht="67.5" hidden="1" customHeight="1">
      <c r="A469" s="19" t="s">
        <v>808</v>
      </c>
      <c r="B469" s="31">
        <v>4700</v>
      </c>
      <c r="C469" s="21" t="s">
        <v>5</v>
      </c>
      <c r="D469" s="22" t="s">
        <v>5</v>
      </c>
      <c r="E469" s="22" t="s">
        <v>5</v>
      </c>
      <c r="F469" s="21" t="s">
        <v>5</v>
      </c>
      <c r="G469" s="22" t="s">
        <v>5</v>
      </c>
      <c r="H469" s="22" t="s">
        <v>5</v>
      </c>
      <c r="I469" s="22"/>
      <c r="J469" s="22"/>
      <c r="K469" s="22"/>
      <c r="L469" s="22" t="s">
        <v>5</v>
      </c>
      <c r="M469" s="23" t="s">
        <v>5</v>
      </c>
      <c r="N469" s="17">
        <f>N470+N475</f>
        <v>0</v>
      </c>
      <c r="O469" s="17">
        <f>O470+O475</f>
        <v>0</v>
      </c>
    </row>
    <row r="470" spans="1:15" ht="12.75" hidden="1" customHeight="1">
      <c r="A470" s="19" t="s">
        <v>809</v>
      </c>
      <c r="B470" s="31">
        <v>4701</v>
      </c>
      <c r="C470" s="21" t="s">
        <v>5</v>
      </c>
      <c r="D470" s="22" t="s">
        <v>5</v>
      </c>
      <c r="E470" s="22" t="s">
        <v>5</v>
      </c>
      <c r="F470" s="21" t="s">
        <v>5</v>
      </c>
      <c r="G470" s="22" t="s">
        <v>5</v>
      </c>
      <c r="H470" s="22" t="s">
        <v>5</v>
      </c>
      <c r="I470" s="22"/>
      <c r="J470" s="22"/>
      <c r="K470" s="22"/>
      <c r="L470" s="22" t="s">
        <v>5</v>
      </c>
      <c r="M470" s="23" t="s">
        <v>5</v>
      </c>
      <c r="N470" s="17">
        <f>N471+N472</f>
        <v>0</v>
      </c>
      <c r="O470" s="17">
        <f>O471+O472</f>
        <v>0</v>
      </c>
    </row>
    <row r="471" spans="1:15" ht="12.75" hidden="1" customHeight="1">
      <c r="A471" s="19" t="s">
        <v>810</v>
      </c>
      <c r="B471" s="31">
        <v>4702</v>
      </c>
      <c r="C471" s="21"/>
      <c r="D471" s="22"/>
      <c r="E471" s="22"/>
      <c r="F471" s="21"/>
      <c r="G471" s="22"/>
      <c r="H471" s="22"/>
      <c r="I471" s="22"/>
      <c r="J471" s="22"/>
      <c r="K471" s="22"/>
      <c r="L471" s="22"/>
      <c r="M471" s="23"/>
      <c r="N471" s="62"/>
      <c r="O471" s="62"/>
    </row>
    <row r="472" spans="1:15" ht="33.75" hidden="1" customHeight="1">
      <c r="A472" s="19" t="s">
        <v>811</v>
      </c>
      <c r="B472" s="31">
        <v>4703</v>
      </c>
      <c r="C472" s="21" t="s">
        <v>5</v>
      </c>
      <c r="D472" s="22" t="s">
        <v>5</v>
      </c>
      <c r="E472" s="22" t="s">
        <v>5</v>
      </c>
      <c r="F472" s="21" t="s">
        <v>5</v>
      </c>
      <c r="G472" s="22" t="s">
        <v>5</v>
      </c>
      <c r="H472" s="22" t="s">
        <v>5</v>
      </c>
      <c r="I472" s="22"/>
      <c r="J472" s="22"/>
      <c r="K472" s="22"/>
      <c r="L472" s="22" t="s">
        <v>5</v>
      </c>
      <c r="M472" s="23" t="s">
        <v>5</v>
      </c>
      <c r="N472" s="17">
        <f>SUM(N473:N474)</f>
        <v>0</v>
      </c>
      <c r="O472" s="17">
        <f>SUM(O473:O474)</f>
        <v>0</v>
      </c>
    </row>
    <row r="473" spans="1:15" ht="12.75" hidden="1" customHeight="1">
      <c r="A473" s="21" t="s">
        <v>9</v>
      </c>
      <c r="B473" s="31">
        <v>4704</v>
      </c>
      <c r="C473" s="21"/>
      <c r="D473" s="22"/>
      <c r="E473" s="22"/>
      <c r="F473" s="21"/>
      <c r="G473" s="22"/>
      <c r="H473" s="22"/>
      <c r="I473" s="22"/>
      <c r="J473" s="22"/>
      <c r="K473" s="22"/>
      <c r="L473" s="22"/>
      <c r="M473" s="23"/>
      <c r="N473" s="62"/>
      <c r="O473" s="62"/>
    </row>
    <row r="474" spans="1:15" ht="12.75" hidden="1" customHeight="1">
      <c r="A474" s="21" t="s">
        <v>9</v>
      </c>
      <c r="B474" s="31">
        <v>4705</v>
      </c>
      <c r="C474" s="21"/>
      <c r="D474" s="22"/>
      <c r="E474" s="22"/>
      <c r="F474" s="21"/>
      <c r="G474" s="22"/>
      <c r="H474" s="22"/>
      <c r="I474" s="22"/>
      <c r="J474" s="22"/>
      <c r="K474" s="22"/>
      <c r="L474" s="22"/>
      <c r="M474" s="23"/>
      <c r="N474" s="62"/>
      <c r="O474" s="62"/>
    </row>
    <row r="475" spans="1:15" ht="22.5" hidden="1" customHeight="1">
      <c r="A475" s="19" t="s">
        <v>812</v>
      </c>
      <c r="B475" s="31">
        <v>4800</v>
      </c>
      <c r="C475" s="21" t="s">
        <v>5</v>
      </c>
      <c r="D475" s="22" t="s">
        <v>5</v>
      </c>
      <c r="E475" s="22" t="s">
        <v>5</v>
      </c>
      <c r="F475" s="21" t="s">
        <v>5</v>
      </c>
      <c r="G475" s="22" t="s">
        <v>5</v>
      </c>
      <c r="H475" s="22" t="s">
        <v>5</v>
      </c>
      <c r="I475" s="22"/>
      <c r="J475" s="22"/>
      <c r="K475" s="22"/>
      <c r="L475" s="22" t="s">
        <v>5</v>
      </c>
      <c r="M475" s="23" t="s">
        <v>5</v>
      </c>
      <c r="N475" s="17">
        <f>N476+N479</f>
        <v>0</v>
      </c>
      <c r="O475" s="17">
        <f>O476+O479</f>
        <v>0</v>
      </c>
    </row>
    <row r="476" spans="1:15" ht="67.5" hidden="1" customHeight="1">
      <c r="A476" s="19" t="s">
        <v>813</v>
      </c>
      <c r="B476" s="31">
        <v>4801</v>
      </c>
      <c r="C476" s="21" t="s">
        <v>5</v>
      </c>
      <c r="D476" s="22" t="s">
        <v>5</v>
      </c>
      <c r="E476" s="22" t="s">
        <v>5</v>
      </c>
      <c r="F476" s="21" t="s">
        <v>5</v>
      </c>
      <c r="G476" s="22" t="s">
        <v>5</v>
      </c>
      <c r="H476" s="22" t="s">
        <v>5</v>
      </c>
      <c r="I476" s="22"/>
      <c r="J476" s="22"/>
      <c r="K476" s="22"/>
      <c r="L476" s="22" t="s">
        <v>5</v>
      </c>
      <c r="M476" s="23" t="s">
        <v>5</v>
      </c>
      <c r="N476" s="17">
        <f>SUM(N477:N478)</f>
        <v>0</v>
      </c>
      <c r="O476" s="17">
        <f>SUM(O477:O478)</f>
        <v>0</v>
      </c>
    </row>
    <row r="477" spans="1:15" ht="12.75" hidden="1" customHeight="1">
      <c r="A477" s="21" t="s">
        <v>9</v>
      </c>
      <c r="B477" s="31">
        <v>4802</v>
      </c>
      <c r="C477" s="21"/>
      <c r="D477" s="22"/>
      <c r="E477" s="22"/>
      <c r="F477" s="21"/>
      <c r="G477" s="22"/>
      <c r="H477" s="22"/>
      <c r="I477" s="22"/>
      <c r="J477" s="22"/>
      <c r="K477" s="22"/>
      <c r="L477" s="22"/>
      <c r="M477" s="23"/>
      <c r="N477" s="62"/>
      <c r="O477" s="62"/>
    </row>
    <row r="478" spans="1:15" ht="12.75" hidden="1" customHeight="1">
      <c r="A478" s="21" t="s">
        <v>9</v>
      </c>
      <c r="B478" s="31">
        <v>4803</v>
      </c>
      <c r="C478" s="21"/>
      <c r="D478" s="22"/>
      <c r="E478" s="22"/>
      <c r="F478" s="21"/>
      <c r="G478" s="22"/>
      <c r="H478" s="22"/>
      <c r="I478" s="22"/>
      <c r="J478" s="22"/>
      <c r="K478" s="22"/>
      <c r="L478" s="22"/>
      <c r="M478" s="23"/>
      <c r="N478" s="62"/>
      <c r="O478" s="62"/>
    </row>
    <row r="479" spans="1:15" ht="33.75" hidden="1" customHeight="1">
      <c r="A479" s="19" t="s">
        <v>814</v>
      </c>
      <c r="B479" s="31">
        <v>4900</v>
      </c>
      <c r="C479" s="21" t="s">
        <v>5</v>
      </c>
      <c r="D479" s="22" t="s">
        <v>5</v>
      </c>
      <c r="E479" s="22" t="s">
        <v>5</v>
      </c>
      <c r="F479" s="21" t="s">
        <v>5</v>
      </c>
      <c r="G479" s="22" t="s">
        <v>5</v>
      </c>
      <c r="H479" s="22" t="s">
        <v>5</v>
      </c>
      <c r="I479" s="22"/>
      <c r="J479" s="22"/>
      <c r="K479" s="22"/>
      <c r="L479" s="22" t="s">
        <v>5</v>
      </c>
      <c r="M479" s="23" t="s">
        <v>5</v>
      </c>
      <c r="N479" s="17">
        <f>SUM(N480:N481)</f>
        <v>0</v>
      </c>
      <c r="O479" s="17">
        <f>SUM(O480:O481)</f>
        <v>0</v>
      </c>
    </row>
    <row r="480" spans="1:15" ht="12.75" hidden="1" customHeight="1">
      <c r="A480" s="21" t="s">
        <v>9</v>
      </c>
      <c r="B480" s="31">
        <v>4901</v>
      </c>
      <c r="C480" s="21"/>
      <c r="D480" s="22"/>
      <c r="E480" s="22"/>
      <c r="F480" s="21"/>
      <c r="G480" s="22"/>
      <c r="H480" s="22"/>
      <c r="I480" s="22"/>
      <c r="J480" s="22"/>
      <c r="K480" s="22"/>
      <c r="L480" s="22"/>
      <c r="M480" s="23"/>
      <c r="N480" s="62"/>
      <c r="O480" s="62"/>
    </row>
    <row r="481" spans="1:15" ht="12.75" hidden="1" customHeight="1">
      <c r="A481" s="21" t="s">
        <v>9</v>
      </c>
      <c r="B481" s="31">
        <v>4902</v>
      </c>
      <c r="C481" s="21"/>
      <c r="D481" s="22"/>
      <c r="E481" s="22"/>
      <c r="F481" s="21"/>
      <c r="G481" s="22"/>
      <c r="H481" s="22"/>
      <c r="I481" s="22"/>
      <c r="J481" s="22"/>
      <c r="K481" s="22"/>
      <c r="L481" s="22"/>
      <c r="M481" s="23"/>
      <c r="N481" s="62"/>
      <c r="O481" s="62"/>
    </row>
    <row r="482" spans="1:15" ht="42" hidden="1" customHeight="1">
      <c r="A482" s="14" t="s">
        <v>815</v>
      </c>
      <c r="B482" s="31">
        <v>5000</v>
      </c>
      <c r="C482" s="21" t="s">
        <v>5</v>
      </c>
      <c r="D482" s="22" t="s">
        <v>5</v>
      </c>
      <c r="E482" s="22" t="s">
        <v>5</v>
      </c>
      <c r="F482" s="21" t="s">
        <v>5</v>
      </c>
      <c r="G482" s="22" t="s">
        <v>5</v>
      </c>
      <c r="H482" s="22" t="s">
        <v>5</v>
      </c>
      <c r="I482" s="22"/>
      <c r="J482" s="22"/>
      <c r="K482" s="22"/>
      <c r="L482" s="22" t="s">
        <v>5</v>
      </c>
      <c r="M482" s="23" t="s">
        <v>5</v>
      </c>
      <c r="N482" s="17">
        <f>N483+N525+N544+N565+N607</f>
        <v>741681.10000000009</v>
      </c>
      <c r="O482" s="17">
        <f>O483+O525+O544+O565+O607</f>
        <v>610174.10000000009</v>
      </c>
    </row>
    <row r="483" spans="1:15" ht="60.75" hidden="1" customHeight="1">
      <c r="A483" s="19" t="s">
        <v>816</v>
      </c>
      <c r="B483" s="31">
        <v>5001</v>
      </c>
      <c r="C483" s="21" t="s">
        <v>5</v>
      </c>
      <c r="D483" s="22" t="s">
        <v>5</v>
      </c>
      <c r="E483" s="22" t="s">
        <v>5</v>
      </c>
      <c r="F483" s="21" t="s">
        <v>5</v>
      </c>
      <c r="G483" s="22" t="s">
        <v>5</v>
      </c>
      <c r="H483" s="22" t="s">
        <v>5</v>
      </c>
      <c r="I483" s="22"/>
      <c r="J483" s="22"/>
      <c r="K483" s="22"/>
      <c r="L483" s="22" t="s">
        <v>5</v>
      </c>
      <c r="M483" s="23" t="s">
        <v>5</v>
      </c>
      <c r="N483" s="17">
        <f>SUM(N484:N524)</f>
        <v>607962.40000000014</v>
      </c>
      <c r="O483" s="17">
        <f>SUM(O484:O524)</f>
        <v>527207.00000000012</v>
      </c>
    </row>
    <row r="484" spans="1:15" ht="72.75" hidden="1" customHeight="1">
      <c r="A484" s="21" t="s">
        <v>817</v>
      </c>
      <c r="B484" s="31">
        <v>5002</v>
      </c>
      <c r="C484" s="33" t="s">
        <v>818</v>
      </c>
      <c r="D484" s="83" t="s">
        <v>819</v>
      </c>
      <c r="E484" s="84" t="s">
        <v>820</v>
      </c>
      <c r="F484" s="55"/>
      <c r="G484" s="55"/>
      <c r="H484" s="55"/>
      <c r="I484" s="55"/>
      <c r="J484" s="55"/>
      <c r="K484" s="55"/>
      <c r="L484" s="85" t="s">
        <v>821</v>
      </c>
      <c r="M484" s="85" t="s">
        <v>822</v>
      </c>
      <c r="N484" s="61">
        <f>117966.1</f>
        <v>117966.1</v>
      </c>
      <c r="O484" s="61">
        <f>97279.8</f>
        <v>97279.8</v>
      </c>
    </row>
    <row r="485" spans="1:15" ht="22.5" hidden="1" customHeight="1">
      <c r="A485" s="21" t="s">
        <v>823</v>
      </c>
      <c r="B485" s="31">
        <v>5003</v>
      </c>
      <c r="C485" s="33"/>
      <c r="D485" s="83"/>
      <c r="E485" s="84"/>
      <c r="F485" s="55"/>
      <c r="G485" s="55"/>
      <c r="H485" s="55"/>
      <c r="I485" s="55"/>
      <c r="J485" s="55"/>
      <c r="K485" s="55"/>
      <c r="L485" s="29"/>
      <c r="M485" s="82"/>
      <c r="N485" s="61"/>
      <c r="O485" s="61"/>
    </row>
    <row r="486" spans="1:15" ht="202.5" hidden="1" customHeight="1">
      <c r="A486" s="21" t="s">
        <v>824</v>
      </c>
      <c r="B486" s="31">
        <v>5004</v>
      </c>
      <c r="C486" s="33" t="s">
        <v>825</v>
      </c>
      <c r="D486" s="34" t="s">
        <v>826</v>
      </c>
      <c r="E486" s="35" t="s">
        <v>827</v>
      </c>
      <c r="F486" s="33" t="s">
        <v>828</v>
      </c>
      <c r="G486" s="34" t="s">
        <v>829</v>
      </c>
      <c r="H486" s="34" t="s">
        <v>830</v>
      </c>
      <c r="I486" s="34"/>
      <c r="J486" s="34"/>
      <c r="K486" s="34"/>
      <c r="L486" s="85" t="s">
        <v>831</v>
      </c>
      <c r="M486" s="85" t="s">
        <v>832</v>
      </c>
      <c r="N486" s="61">
        <f>10688.4</f>
        <v>10688.4</v>
      </c>
      <c r="O486" s="61">
        <f>4426.6</f>
        <v>4426.6000000000004</v>
      </c>
    </row>
    <row r="487" spans="1:15" ht="105" hidden="1" customHeight="1">
      <c r="A487" s="21" t="s">
        <v>833</v>
      </c>
      <c r="B487" s="31">
        <v>5005</v>
      </c>
      <c r="C487" s="33" t="s">
        <v>834</v>
      </c>
      <c r="D487" s="83" t="s">
        <v>835</v>
      </c>
      <c r="E487" s="84" t="s">
        <v>836</v>
      </c>
      <c r="F487" s="33" t="s">
        <v>837</v>
      </c>
      <c r="G487" s="33" t="s">
        <v>638</v>
      </c>
      <c r="H487" s="84" t="s">
        <v>838</v>
      </c>
      <c r="I487" s="86"/>
      <c r="J487" s="86"/>
      <c r="K487" s="86"/>
      <c r="L487" s="85" t="s">
        <v>252</v>
      </c>
      <c r="M487" s="85" t="s">
        <v>602</v>
      </c>
      <c r="N487" s="61">
        <f>28392.1</f>
        <v>28392.1</v>
      </c>
      <c r="O487" s="61">
        <f>29421</f>
        <v>29421</v>
      </c>
    </row>
    <row r="488" spans="1:15" ht="33.75" hidden="1" customHeight="1">
      <c r="A488" s="21" t="s">
        <v>839</v>
      </c>
      <c r="B488" s="31">
        <v>5006</v>
      </c>
      <c r="C488" s="55"/>
      <c r="D488" s="55"/>
      <c r="E488" s="55"/>
      <c r="F488" s="55"/>
      <c r="G488" s="55"/>
      <c r="H488" s="55"/>
      <c r="I488" s="55"/>
      <c r="J488" s="55"/>
      <c r="K488" s="55"/>
      <c r="L488" s="87"/>
      <c r="M488" s="87"/>
      <c r="N488" s="61"/>
      <c r="O488" s="61"/>
    </row>
    <row r="489" spans="1:15" ht="126.75" hidden="1" customHeight="1">
      <c r="A489" s="21" t="s">
        <v>840</v>
      </c>
      <c r="B489" s="31">
        <v>5007</v>
      </c>
      <c r="C489" s="33" t="s">
        <v>841</v>
      </c>
      <c r="D489" s="83" t="s">
        <v>842</v>
      </c>
      <c r="E489" s="83" t="s">
        <v>843</v>
      </c>
      <c r="F489" s="83" t="s">
        <v>844</v>
      </c>
      <c r="G489" s="83" t="s">
        <v>845</v>
      </c>
      <c r="H489" s="83" t="s">
        <v>846</v>
      </c>
      <c r="I489" s="86"/>
      <c r="J489" s="86"/>
      <c r="K489" s="86"/>
      <c r="L489" s="85" t="s">
        <v>248</v>
      </c>
      <c r="M489" s="85" t="s">
        <v>392</v>
      </c>
      <c r="N489" s="61">
        <f>117393.4</f>
        <v>117393.4</v>
      </c>
      <c r="O489" s="61">
        <f>114932.2</f>
        <v>114932.2</v>
      </c>
    </row>
    <row r="490" spans="1:15" ht="123.75" hidden="1" customHeight="1">
      <c r="A490" s="21" t="s">
        <v>847</v>
      </c>
      <c r="B490" s="31">
        <v>5008</v>
      </c>
      <c r="C490" s="33" t="s">
        <v>848</v>
      </c>
      <c r="D490" s="33" t="s">
        <v>849</v>
      </c>
      <c r="E490" s="33" t="s">
        <v>850</v>
      </c>
      <c r="F490" s="21" t="s">
        <v>851</v>
      </c>
      <c r="G490" s="21" t="s">
        <v>852</v>
      </c>
      <c r="H490" s="21" t="s">
        <v>853</v>
      </c>
      <c r="I490" s="21"/>
      <c r="J490" s="21"/>
      <c r="K490" s="21"/>
      <c r="L490" s="85" t="s">
        <v>854</v>
      </c>
      <c r="M490" s="85" t="s">
        <v>392</v>
      </c>
      <c r="N490" s="61">
        <f>52552.7</f>
        <v>52552.7</v>
      </c>
      <c r="O490" s="61">
        <f>38478.3</f>
        <v>38478.300000000003</v>
      </c>
    </row>
    <row r="491" spans="1:15" ht="12.75" hidden="1" customHeight="1">
      <c r="A491" s="21" t="s">
        <v>855</v>
      </c>
      <c r="B491" s="31">
        <v>5009</v>
      </c>
      <c r="C491" s="55"/>
      <c r="D491" s="55"/>
      <c r="E491" s="55"/>
      <c r="F491" s="55"/>
      <c r="G491" s="55"/>
      <c r="H491" s="55"/>
      <c r="I491" s="55"/>
      <c r="J491" s="55"/>
      <c r="K491" s="55"/>
      <c r="L491" s="87"/>
      <c r="M491" s="87"/>
      <c r="N491" s="61"/>
      <c r="O491" s="61"/>
    </row>
    <row r="492" spans="1:15" ht="150" hidden="1" customHeight="1">
      <c r="A492" s="21" t="s">
        <v>856</v>
      </c>
      <c r="B492" s="31">
        <v>5010</v>
      </c>
      <c r="C492" s="33" t="s">
        <v>857</v>
      </c>
      <c r="D492" s="33" t="s">
        <v>858</v>
      </c>
      <c r="E492" s="33" t="s">
        <v>859</v>
      </c>
      <c r="F492" s="33" t="s">
        <v>860</v>
      </c>
      <c r="G492" s="33" t="s">
        <v>638</v>
      </c>
      <c r="H492" s="33" t="s">
        <v>861</v>
      </c>
      <c r="I492" s="33"/>
      <c r="J492" s="33"/>
      <c r="K492" s="33"/>
      <c r="L492" s="85" t="s">
        <v>428</v>
      </c>
      <c r="M492" s="85" t="s">
        <v>862</v>
      </c>
      <c r="N492" s="61">
        <f>46659.7</f>
        <v>46659.7</v>
      </c>
      <c r="O492" s="61">
        <f>53208.9</f>
        <v>53208.9</v>
      </c>
    </row>
    <row r="493" spans="1:15" ht="101.25" hidden="1" customHeight="1">
      <c r="A493" s="21" t="s">
        <v>863</v>
      </c>
      <c r="B493" s="31">
        <v>5011</v>
      </c>
      <c r="C493" s="55"/>
      <c r="D493" s="55"/>
      <c r="E493" s="55"/>
      <c r="F493" s="55"/>
      <c r="G493" s="55"/>
      <c r="H493" s="55"/>
      <c r="I493" s="55"/>
      <c r="J493" s="55"/>
      <c r="K493" s="55"/>
      <c r="L493" s="87"/>
      <c r="M493" s="87"/>
      <c r="N493" s="61"/>
      <c r="O493" s="61"/>
    </row>
    <row r="494" spans="1:15" ht="33.75" hidden="1" customHeight="1">
      <c r="A494" s="21" t="s">
        <v>864</v>
      </c>
      <c r="B494" s="31">
        <v>5012</v>
      </c>
      <c r="C494" s="55"/>
      <c r="D494" s="55"/>
      <c r="E494" s="55"/>
      <c r="F494" s="55"/>
      <c r="G494" s="55"/>
      <c r="H494" s="55"/>
      <c r="I494" s="55"/>
      <c r="J494" s="55"/>
      <c r="K494" s="55"/>
      <c r="L494" s="87"/>
      <c r="M494" s="87"/>
      <c r="N494" s="61"/>
      <c r="O494" s="61"/>
    </row>
    <row r="495" spans="1:15" ht="146.25" hidden="1" customHeight="1">
      <c r="A495" s="21" t="s">
        <v>865</v>
      </c>
      <c r="B495" s="31">
        <v>5013</v>
      </c>
      <c r="C495" s="33" t="s">
        <v>866</v>
      </c>
      <c r="D495" s="33" t="s">
        <v>867</v>
      </c>
      <c r="E495" s="33" t="s">
        <v>868</v>
      </c>
      <c r="F495" s="55"/>
      <c r="G495" s="55"/>
      <c r="H495" s="55"/>
      <c r="I495" s="55"/>
      <c r="J495" s="55"/>
      <c r="K495" s="55"/>
      <c r="L495" s="85" t="s">
        <v>632</v>
      </c>
      <c r="M495" s="85" t="s">
        <v>632</v>
      </c>
      <c r="N495" s="61">
        <f>3208</f>
        <v>3208</v>
      </c>
      <c r="O495" s="61">
        <f>2832</f>
        <v>2832</v>
      </c>
    </row>
    <row r="496" spans="1:15" ht="72" hidden="1" customHeight="1">
      <c r="A496" s="21" t="s">
        <v>869</v>
      </c>
      <c r="B496" s="31">
        <v>5014</v>
      </c>
      <c r="C496" s="33" t="s">
        <v>857</v>
      </c>
      <c r="D496" s="33" t="s">
        <v>870</v>
      </c>
      <c r="E496" s="33" t="s">
        <v>871</v>
      </c>
      <c r="F496" s="33" t="s">
        <v>872</v>
      </c>
      <c r="G496" s="33" t="s">
        <v>638</v>
      </c>
      <c r="H496" s="33" t="s">
        <v>873</v>
      </c>
      <c r="I496" s="33"/>
      <c r="J496" s="33"/>
      <c r="K496" s="33"/>
      <c r="L496" s="85" t="s">
        <v>252</v>
      </c>
      <c r="M496" s="85" t="s">
        <v>874</v>
      </c>
      <c r="N496" s="61">
        <f>79.2</f>
        <v>79.2</v>
      </c>
      <c r="O496" s="61">
        <v>0</v>
      </c>
    </row>
    <row r="497" spans="1:15" ht="73.5" hidden="1" customHeight="1">
      <c r="A497" s="21" t="s">
        <v>394</v>
      </c>
      <c r="B497" s="31">
        <v>5015</v>
      </c>
      <c r="C497" s="33" t="s">
        <v>857</v>
      </c>
      <c r="D497" s="33" t="s">
        <v>875</v>
      </c>
      <c r="E497" s="33" t="s">
        <v>871</v>
      </c>
      <c r="F497" s="55"/>
      <c r="G497" s="55"/>
      <c r="H497" s="55"/>
      <c r="I497" s="55"/>
      <c r="J497" s="55"/>
      <c r="K497" s="55"/>
      <c r="L497" s="85" t="s">
        <v>238</v>
      </c>
      <c r="M497" s="85" t="s">
        <v>239</v>
      </c>
      <c r="N497" s="61">
        <f>57954.9</f>
        <v>57954.9</v>
      </c>
      <c r="O497" s="61">
        <f>70358.5</f>
        <v>70358.5</v>
      </c>
    </row>
    <row r="498" spans="1:15" ht="292.5" hidden="1" customHeight="1">
      <c r="A498" s="21" t="s">
        <v>876</v>
      </c>
      <c r="B498" s="31">
        <v>5016</v>
      </c>
      <c r="C498" s="33" t="s">
        <v>877</v>
      </c>
      <c r="D498" s="33" t="s">
        <v>878</v>
      </c>
      <c r="E498" s="33" t="s">
        <v>879</v>
      </c>
      <c r="F498" s="33" t="s">
        <v>880</v>
      </c>
      <c r="G498" s="33" t="s">
        <v>881</v>
      </c>
      <c r="H498" s="33" t="s">
        <v>882</v>
      </c>
      <c r="I498" s="33"/>
      <c r="J498" s="33"/>
      <c r="K498" s="33"/>
      <c r="L498" s="85" t="s">
        <v>247</v>
      </c>
      <c r="M498" s="85" t="s">
        <v>253</v>
      </c>
      <c r="N498" s="61">
        <f>55344.4</f>
        <v>55344.4</v>
      </c>
      <c r="O498" s="61">
        <f>65181.8</f>
        <v>65181.8</v>
      </c>
    </row>
    <row r="499" spans="1:15" ht="135" hidden="1" customHeight="1">
      <c r="A499" s="21" t="s">
        <v>883</v>
      </c>
      <c r="B499" s="31">
        <v>5017</v>
      </c>
      <c r="C499" s="33" t="s">
        <v>884</v>
      </c>
      <c r="D499" s="33" t="s">
        <v>885</v>
      </c>
      <c r="E499" s="33" t="s">
        <v>886</v>
      </c>
      <c r="F499" s="55"/>
      <c r="G499" s="55"/>
      <c r="H499" s="55"/>
      <c r="I499" s="55"/>
      <c r="J499" s="55"/>
      <c r="K499" s="55"/>
      <c r="L499" s="85" t="s">
        <v>238</v>
      </c>
      <c r="M499" s="85" t="s">
        <v>392</v>
      </c>
      <c r="N499" s="61">
        <f>69089.5</f>
        <v>69089.5</v>
      </c>
      <c r="O499" s="61">
        <f>13877.9</f>
        <v>13877.9</v>
      </c>
    </row>
    <row r="500" spans="1:15" ht="67.5" hidden="1" customHeight="1">
      <c r="A500" s="21" t="s">
        <v>397</v>
      </c>
      <c r="B500" s="31">
        <v>5018</v>
      </c>
      <c r="C500" s="33" t="s">
        <v>887</v>
      </c>
      <c r="D500" s="33" t="s">
        <v>888</v>
      </c>
      <c r="E500" s="33" t="s">
        <v>889</v>
      </c>
      <c r="F500" s="33" t="s">
        <v>890</v>
      </c>
      <c r="G500" s="33" t="s">
        <v>891</v>
      </c>
      <c r="H500" s="33" t="s">
        <v>892</v>
      </c>
      <c r="I500" s="33"/>
      <c r="J500" s="33"/>
      <c r="K500" s="33"/>
      <c r="L500" s="85" t="s">
        <v>247</v>
      </c>
      <c r="M500" s="85" t="s">
        <v>248</v>
      </c>
      <c r="N500" s="61">
        <f>1390.8</f>
        <v>1390.8</v>
      </c>
      <c r="O500" s="61">
        <f>1485.7</f>
        <v>1485.7</v>
      </c>
    </row>
    <row r="501" spans="1:15" ht="33.75" hidden="1" customHeight="1">
      <c r="A501" s="21" t="s">
        <v>398</v>
      </c>
      <c r="B501" s="31">
        <v>5019</v>
      </c>
      <c r="C501" s="55"/>
      <c r="D501" s="55"/>
      <c r="E501" s="55"/>
      <c r="F501" s="55"/>
      <c r="G501" s="55"/>
      <c r="H501" s="55"/>
      <c r="I501" s="55"/>
      <c r="J501" s="55"/>
      <c r="K501" s="55"/>
      <c r="L501" s="87"/>
      <c r="M501" s="87"/>
      <c r="N501" s="61"/>
      <c r="O501" s="61"/>
    </row>
    <row r="502" spans="1:15" ht="78.75" hidden="1" customHeight="1">
      <c r="A502" s="21" t="s">
        <v>893</v>
      </c>
      <c r="B502" s="31">
        <v>5020</v>
      </c>
      <c r="C502" s="55"/>
      <c r="D502" s="55"/>
      <c r="E502" s="55"/>
      <c r="F502" s="55"/>
      <c r="G502" s="55"/>
      <c r="H502" s="55"/>
      <c r="I502" s="55"/>
      <c r="J502" s="55"/>
      <c r="K502" s="55"/>
      <c r="L502" s="87"/>
      <c r="M502" s="87"/>
      <c r="N502" s="61"/>
      <c r="O502" s="61"/>
    </row>
    <row r="503" spans="1:15" ht="186.75" hidden="1" customHeight="1">
      <c r="A503" s="21" t="s">
        <v>400</v>
      </c>
      <c r="B503" s="31">
        <v>5021</v>
      </c>
      <c r="C503" s="33" t="s">
        <v>894</v>
      </c>
      <c r="D503" s="33" t="s">
        <v>895</v>
      </c>
      <c r="E503" s="33" t="s">
        <v>896</v>
      </c>
      <c r="F503" s="33" t="s">
        <v>897</v>
      </c>
      <c r="G503" s="33" t="s">
        <v>898</v>
      </c>
      <c r="H503" s="33" t="s">
        <v>899</v>
      </c>
      <c r="I503" s="33"/>
      <c r="J503" s="33"/>
      <c r="K503" s="33"/>
      <c r="L503" s="85" t="s">
        <v>900</v>
      </c>
      <c r="M503" s="85" t="s">
        <v>901</v>
      </c>
      <c r="N503" s="61">
        <f>880.1</f>
        <v>880.1</v>
      </c>
      <c r="O503" s="61">
        <v>0</v>
      </c>
    </row>
    <row r="504" spans="1:15" ht="299.25" hidden="1">
      <c r="A504" s="21" t="s">
        <v>401</v>
      </c>
      <c r="B504" s="31">
        <v>5022</v>
      </c>
      <c r="C504" s="33" t="s">
        <v>902</v>
      </c>
      <c r="D504" s="33" t="s">
        <v>903</v>
      </c>
      <c r="E504" s="33" t="s">
        <v>904</v>
      </c>
      <c r="F504" s="83" t="s">
        <v>905</v>
      </c>
      <c r="G504" s="83" t="s">
        <v>906</v>
      </c>
      <c r="H504" s="83" t="s">
        <v>907</v>
      </c>
      <c r="I504" s="86"/>
      <c r="J504" s="86"/>
      <c r="K504" s="86"/>
      <c r="L504" s="85" t="s">
        <v>248</v>
      </c>
      <c r="M504" s="85" t="s">
        <v>392</v>
      </c>
      <c r="N504" s="61">
        <f>31110.5</f>
        <v>31110.5</v>
      </c>
      <c r="O504" s="61">
        <f>33424.3</f>
        <v>33424.300000000003</v>
      </c>
    </row>
    <row r="505" spans="1:15" ht="67.5" hidden="1" customHeight="1">
      <c r="A505" s="21" t="s">
        <v>402</v>
      </c>
      <c r="B505" s="31">
        <v>5023</v>
      </c>
      <c r="C505" s="55"/>
      <c r="D505" s="55"/>
      <c r="E505" s="55"/>
      <c r="F505" s="55"/>
      <c r="G505" s="55"/>
      <c r="H505" s="55"/>
      <c r="I505" s="55"/>
      <c r="J505" s="55"/>
      <c r="K505" s="55"/>
      <c r="L505" s="87"/>
      <c r="M505" s="87"/>
      <c r="N505" s="61"/>
      <c r="O505" s="61"/>
    </row>
    <row r="506" spans="1:15" ht="45" hidden="1" customHeight="1">
      <c r="A506" s="21" t="s">
        <v>908</v>
      </c>
      <c r="B506" s="31">
        <v>5024</v>
      </c>
      <c r="C506" s="55"/>
      <c r="D506" s="55"/>
      <c r="E506" s="55"/>
      <c r="F506" s="55"/>
      <c r="G506" s="55"/>
      <c r="H506" s="55"/>
      <c r="I506" s="55"/>
      <c r="J506" s="55"/>
      <c r="K506" s="55"/>
      <c r="L506" s="87"/>
      <c r="M506" s="87"/>
      <c r="N506" s="61"/>
      <c r="O506" s="61"/>
    </row>
    <row r="507" spans="1:15" ht="56.25" hidden="1" customHeight="1">
      <c r="A507" s="21" t="s">
        <v>909</v>
      </c>
      <c r="B507" s="31">
        <v>5025</v>
      </c>
      <c r="C507" s="55"/>
      <c r="D507" s="55"/>
      <c r="E507" s="55"/>
      <c r="F507" s="55"/>
      <c r="G507" s="55"/>
      <c r="H507" s="55"/>
      <c r="I507" s="55"/>
      <c r="J507" s="55"/>
      <c r="K507" s="55"/>
      <c r="L507" s="87"/>
      <c r="M507" s="87"/>
      <c r="N507" s="61"/>
      <c r="O507" s="61"/>
    </row>
    <row r="508" spans="1:15" ht="346.5" hidden="1">
      <c r="A508" s="21" t="s">
        <v>779</v>
      </c>
      <c r="B508" s="31">
        <v>5026</v>
      </c>
      <c r="C508" s="33" t="s">
        <v>910</v>
      </c>
      <c r="D508" s="33" t="s">
        <v>911</v>
      </c>
      <c r="E508" s="33" t="s">
        <v>912</v>
      </c>
      <c r="F508" s="33" t="s">
        <v>860</v>
      </c>
      <c r="G508" s="33" t="s">
        <v>913</v>
      </c>
      <c r="H508" s="33" t="s">
        <v>861</v>
      </c>
      <c r="I508" s="33"/>
      <c r="J508" s="33"/>
      <c r="K508" s="33"/>
      <c r="L508" s="85" t="s">
        <v>238</v>
      </c>
      <c r="M508" s="85" t="s">
        <v>252</v>
      </c>
      <c r="N508" s="61">
        <f>13692.9</f>
        <v>13692.9</v>
      </c>
      <c r="O508" s="61">
        <f>980</f>
        <v>980</v>
      </c>
    </row>
    <row r="509" spans="1:15" ht="225" hidden="1" customHeight="1">
      <c r="A509" s="21" t="s">
        <v>914</v>
      </c>
      <c r="B509" s="31">
        <v>5027</v>
      </c>
      <c r="C509" s="33" t="s">
        <v>915</v>
      </c>
      <c r="D509" s="33" t="s">
        <v>916</v>
      </c>
      <c r="E509" s="33" t="s">
        <v>917</v>
      </c>
      <c r="F509" s="55"/>
      <c r="G509" s="55"/>
      <c r="H509" s="55"/>
      <c r="I509" s="55"/>
      <c r="J509" s="55"/>
      <c r="K509" s="55"/>
      <c r="L509" s="85" t="s">
        <v>247</v>
      </c>
      <c r="M509" s="85" t="s">
        <v>336</v>
      </c>
      <c r="N509" s="61">
        <f>11014.6-10189.1</f>
        <v>825.5</v>
      </c>
      <c r="O509" s="61">
        <f>4458.3-4458.3</f>
        <v>0</v>
      </c>
    </row>
    <row r="510" spans="1:15" ht="252" hidden="1">
      <c r="A510" s="21" t="s">
        <v>721</v>
      </c>
      <c r="B510" s="31">
        <v>5028</v>
      </c>
      <c r="C510" s="33" t="s">
        <v>918</v>
      </c>
      <c r="D510" s="33" t="s">
        <v>919</v>
      </c>
      <c r="E510" s="33" t="s">
        <v>920</v>
      </c>
      <c r="F510" s="55"/>
      <c r="G510" s="55"/>
      <c r="H510" s="55"/>
      <c r="I510" s="55"/>
      <c r="J510" s="55"/>
      <c r="K510" s="55"/>
      <c r="L510" s="85" t="s">
        <v>238</v>
      </c>
      <c r="M510" s="85" t="s">
        <v>252</v>
      </c>
      <c r="N510" s="61">
        <f>680.2</f>
        <v>680.2</v>
      </c>
      <c r="O510" s="61">
        <v>0</v>
      </c>
    </row>
    <row r="511" spans="1:15" ht="121.5" hidden="1" customHeight="1">
      <c r="A511" s="21" t="s">
        <v>921</v>
      </c>
      <c r="B511" s="31">
        <v>5029</v>
      </c>
      <c r="C511" s="33" t="s">
        <v>887</v>
      </c>
      <c r="D511" s="33" t="s">
        <v>922</v>
      </c>
      <c r="E511" s="33" t="s">
        <v>871</v>
      </c>
      <c r="F511" s="55"/>
      <c r="G511" s="55"/>
      <c r="H511" s="55"/>
      <c r="I511" s="55"/>
      <c r="J511" s="55"/>
      <c r="K511" s="55"/>
      <c r="L511" s="85" t="s">
        <v>252</v>
      </c>
      <c r="M511" s="85" t="s">
        <v>253</v>
      </c>
      <c r="N511" s="61"/>
      <c r="O511" s="61">
        <f>1320</f>
        <v>1320</v>
      </c>
    </row>
    <row r="512" spans="1:15" ht="33.75" hidden="1" customHeight="1">
      <c r="A512" s="21" t="s">
        <v>409</v>
      </c>
      <c r="B512" s="31">
        <v>5030</v>
      </c>
      <c r="C512" s="55"/>
      <c r="D512" s="55"/>
      <c r="E512" s="55"/>
      <c r="F512" s="55"/>
      <c r="G512" s="55"/>
      <c r="H512" s="55"/>
      <c r="I512" s="55"/>
      <c r="J512" s="55"/>
      <c r="K512" s="55"/>
      <c r="L512" s="29"/>
      <c r="M512" s="82"/>
      <c r="N512" s="61"/>
      <c r="O512" s="61"/>
    </row>
    <row r="513" spans="1:15" ht="157.5" hidden="1">
      <c r="A513" s="21" t="s">
        <v>731</v>
      </c>
      <c r="B513" s="31">
        <v>5031</v>
      </c>
      <c r="C513" s="33" t="s">
        <v>887</v>
      </c>
      <c r="D513" s="33" t="s">
        <v>923</v>
      </c>
      <c r="E513" s="33" t="s">
        <v>871</v>
      </c>
      <c r="F513" s="33" t="s">
        <v>924</v>
      </c>
      <c r="G513" s="33" t="s">
        <v>925</v>
      </c>
      <c r="H513" s="33" t="s">
        <v>926</v>
      </c>
      <c r="I513" s="33"/>
      <c r="J513" s="33"/>
      <c r="K513" s="33"/>
      <c r="L513" s="85" t="s">
        <v>252</v>
      </c>
      <c r="M513" s="85" t="s">
        <v>253</v>
      </c>
      <c r="N513" s="61">
        <f>9.6</f>
        <v>9.6</v>
      </c>
      <c r="O513" s="61">
        <v>0</v>
      </c>
    </row>
    <row r="514" spans="1:15" ht="67.5" hidden="1" customHeight="1">
      <c r="A514" s="21" t="s">
        <v>927</v>
      </c>
      <c r="B514" s="31">
        <v>5032</v>
      </c>
      <c r="C514" s="55"/>
      <c r="D514" s="55"/>
      <c r="E514" s="55"/>
      <c r="F514" s="55"/>
      <c r="G514" s="55"/>
      <c r="H514" s="55"/>
      <c r="I514" s="55"/>
      <c r="J514" s="55"/>
      <c r="K514" s="55"/>
      <c r="L514" s="29"/>
      <c r="M514" s="82"/>
      <c r="N514" s="61"/>
      <c r="O514" s="61"/>
    </row>
    <row r="515" spans="1:15" ht="45" hidden="1" customHeight="1">
      <c r="A515" s="21" t="s">
        <v>788</v>
      </c>
      <c r="B515" s="31">
        <v>5033</v>
      </c>
      <c r="C515" s="55"/>
      <c r="D515" s="55"/>
      <c r="E515" s="55"/>
      <c r="F515" s="55"/>
      <c r="G515" s="55"/>
      <c r="H515" s="55"/>
      <c r="I515" s="55"/>
      <c r="J515" s="55"/>
      <c r="K515" s="55"/>
      <c r="L515" s="29"/>
      <c r="M515" s="82"/>
      <c r="N515" s="61"/>
      <c r="O515" s="61"/>
    </row>
    <row r="516" spans="1:15" ht="12.75" hidden="1" customHeight="1">
      <c r="A516" s="21" t="s">
        <v>385</v>
      </c>
      <c r="B516" s="31">
        <v>5034</v>
      </c>
      <c r="C516" s="55"/>
      <c r="D516" s="55"/>
      <c r="E516" s="55"/>
      <c r="F516" s="55"/>
      <c r="G516" s="55"/>
      <c r="H516" s="55"/>
      <c r="I516" s="55"/>
      <c r="J516" s="55"/>
      <c r="K516" s="55"/>
      <c r="L516" s="29"/>
      <c r="M516" s="82"/>
      <c r="N516" s="61"/>
      <c r="O516" s="61"/>
    </row>
    <row r="517" spans="1:15" ht="157.5" hidden="1">
      <c r="A517" s="21" t="s">
        <v>928</v>
      </c>
      <c r="B517" s="31">
        <v>5035</v>
      </c>
      <c r="C517" s="33" t="s">
        <v>887</v>
      </c>
      <c r="D517" s="33" t="s">
        <v>929</v>
      </c>
      <c r="E517" s="33" t="s">
        <v>859</v>
      </c>
      <c r="F517" s="55"/>
      <c r="G517" s="55"/>
      <c r="H517" s="55"/>
      <c r="I517" s="55"/>
      <c r="J517" s="55"/>
      <c r="K517" s="55"/>
      <c r="L517" s="85" t="s">
        <v>392</v>
      </c>
      <c r="M517" s="85" t="s">
        <v>393</v>
      </c>
      <c r="N517" s="61">
        <f>44.4</f>
        <v>44.4</v>
      </c>
      <c r="O517" s="61">
        <v>0</v>
      </c>
    </row>
    <row r="518" spans="1:15" ht="56.25" hidden="1" customHeight="1">
      <c r="A518" s="21" t="s">
        <v>264</v>
      </c>
      <c r="B518" s="31">
        <v>5036</v>
      </c>
      <c r="C518" s="55"/>
      <c r="D518" s="55"/>
      <c r="E518" s="55"/>
      <c r="F518" s="55"/>
      <c r="G518" s="55"/>
      <c r="H518" s="55"/>
      <c r="I518" s="55"/>
      <c r="J518" s="55"/>
      <c r="K518" s="55"/>
      <c r="L518" s="29"/>
      <c r="M518" s="82"/>
      <c r="N518" s="61"/>
      <c r="O518" s="61"/>
    </row>
    <row r="519" spans="1:15" ht="56.25" hidden="1" customHeight="1">
      <c r="A519" s="21" t="s">
        <v>930</v>
      </c>
      <c r="B519" s="31">
        <v>5037</v>
      </c>
      <c r="C519" s="55"/>
      <c r="D519" s="55"/>
      <c r="E519" s="55"/>
      <c r="F519" s="55"/>
      <c r="G519" s="55"/>
      <c r="H519" s="55"/>
      <c r="I519" s="55"/>
      <c r="J519" s="55"/>
      <c r="K519" s="55"/>
      <c r="L519" s="29"/>
      <c r="M519" s="82"/>
      <c r="N519" s="61"/>
      <c r="O519" s="61"/>
    </row>
    <row r="520" spans="1:15" ht="56.25" hidden="1" customHeight="1">
      <c r="A520" s="21" t="s">
        <v>931</v>
      </c>
      <c r="B520" s="31">
        <v>5038</v>
      </c>
      <c r="C520" s="55"/>
      <c r="D520" s="55"/>
      <c r="E520" s="55"/>
      <c r="F520" s="55"/>
      <c r="G520" s="55"/>
      <c r="H520" s="55"/>
      <c r="I520" s="55"/>
      <c r="J520" s="55"/>
      <c r="K520" s="55"/>
      <c r="L520" s="29"/>
      <c r="M520" s="82"/>
      <c r="N520" s="61"/>
      <c r="O520" s="61"/>
    </row>
    <row r="521" spans="1:15" ht="22.5" hidden="1" customHeight="1">
      <c r="A521" s="21" t="s">
        <v>418</v>
      </c>
      <c r="B521" s="31">
        <v>5039</v>
      </c>
      <c r="C521" s="55"/>
      <c r="D521" s="55"/>
      <c r="E521" s="55"/>
      <c r="F521" s="55"/>
      <c r="G521" s="55"/>
      <c r="H521" s="55"/>
      <c r="I521" s="55"/>
      <c r="J521" s="55"/>
      <c r="K521" s="55"/>
      <c r="L521" s="29"/>
      <c r="M521" s="82"/>
      <c r="N521" s="61"/>
      <c r="O521" s="61"/>
    </row>
    <row r="522" spans="1:15" ht="45" hidden="1" customHeight="1">
      <c r="A522" s="21" t="s">
        <v>793</v>
      </c>
      <c r="B522" s="31">
        <v>5040</v>
      </c>
      <c r="C522" s="55"/>
      <c r="D522" s="55"/>
      <c r="E522" s="55"/>
      <c r="F522" s="55"/>
      <c r="G522" s="55"/>
      <c r="H522" s="55"/>
      <c r="I522" s="55"/>
      <c r="J522" s="55"/>
      <c r="K522" s="55"/>
      <c r="L522" s="29"/>
      <c r="M522" s="82"/>
      <c r="N522" s="61"/>
      <c r="O522" s="61"/>
    </row>
    <row r="523" spans="1:15" ht="12.75" hidden="1" customHeight="1">
      <c r="A523" s="21" t="s">
        <v>9</v>
      </c>
      <c r="B523" s="31">
        <v>5041</v>
      </c>
      <c r="C523" s="55"/>
      <c r="D523" s="55"/>
      <c r="E523" s="55"/>
      <c r="F523" s="55"/>
      <c r="G523" s="55"/>
      <c r="H523" s="55"/>
      <c r="I523" s="55"/>
      <c r="J523" s="55"/>
      <c r="K523" s="55"/>
      <c r="L523" s="29"/>
      <c r="M523" s="82"/>
      <c r="N523" s="61"/>
      <c r="O523" s="61"/>
    </row>
    <row r="524" spans="1:15" ht="12.75" hidden="1" customHeight="1">
      <c r="A524" s="21" t="s">
        <v>9</v>
      </c>
      <c r="B524" s="24">
        <v>5042</v>
      </c>
      <c r="C524" s="55"/>
      <c r="D524" s="55"/>
      <c r="E524" s="55"/>
      <c r="F524" s="55"/>
      <c r="G524" s="55"/>
      <c r="H524" s="55"/>
      <c r="I524" s="55"/>
      <c r="J524" s="55"/>
      <c r="K524" s="55"/>
      <c r="L524" s="29"/>
      <c r="M524" s="82"/>
      <c r="N524" s="61"/>
      <c r="O524" s="61"/>
    </row>
    <row r="525" spans="1:15" ht="67.5" hidden="1" customHeight="1">
      <c r="A525" s="19" t="s">
        <v>932</v>
      </c>
      <c r="B525" s="31">
        <v>5100</v>
      </c>
      <c r="C525" s="21" t="s">
        <v>5</v>
      </c>
      <c r="D525" s="22" t="s">
        <v>5</v>
      </c>
      <c r="E525" s="22" t="s">
        <v>5</v>
      </c>
      <c r="F525" s="21" t="s">
        <v>5</v>
      </c>
      <c r="G525" s="22" t="s">
        <v>5</v>
      </c>
      <c r="H525" s="22" t="s">
        <v>5</v>
      </c>
      <c r="I525" s="22"/>
      <c r="J525" s="22"/>
      <c r="K525" s="22"/>
      <c r="L525" s="22" t="s">
        <v>5</v>
      </c>
      <c r="M525" s="23" t="s">
        <v>5</v>
      </c>
      <c r="N525" s="17">
        <f>SUM(N526:N543)</f>
        <v>32099.5</v>
      </c>
      <c r="O525" s="17">
        <f>SUM(O526:O543)</f>
        <v>27130.399999999998</v>
      </c>
    </row>
    <row r="526" spans="1:15" ht="12.75" hidden="1" customHeight="1">
      <c r="A526" s="21" t="s">
        <v>453</v>
      </c>
      <c r="B526" s="31">
        <v>5101</v>
      </c>
      <c r="C526" s="55"/>
      <c r="D526" s="55"/>
      <c r="E526" s="55"/>
      <c r="F526" s="55"/>
      <c r="G526" s="55"/>
      <c r="H526" s="55"/>
      <c r="I526" s="55"/>
      <c r="J526" s="55"/>
      <c r="K526" s="55"/>
      <c r="L526" s="29"/>
      <c r="M526" s="82"/>
      <c r="N526" s="61"/>
      <c r="O526" s="61"/>
    </row>
    <row r="527" spans="1:15" ht="409.5" hidden="1">
      <c r="A527" s="21" t="s">
        <v>454</v>
      </c>
      <c r="B527" s="31">
        <v>5102</v>
      </c>
      <c r="C527" s="33" t="s">
        <v>933</v>
      </c>
      <c r="D527" s="33" t="s">
        <v>934</v>
      </c>
      <c r="E527" s="33" t="s">
        <v>935</v>
      </c>
      <c r="F527" s="33" t="s">
        <v>936</v>
      </c>
      <c r="G527" s="33" t="s">
        <v>937</v>
      </c>
      <c r="H527" s="33" t="s">
        <v>938</v>
      </c>
      <c r="I527" s="33"/>
      <c r="J527" s="33"/>
      <c r="K527" s="33"/>
      <c r="L527" s="85" t="s">
        <v>491</v>
      </c>
      <c r="M527" s="85" t="s">
        <v>939</v>
      </c>
      <c r="N527" s="61">
        <f>20418.9</f>
        <v>20418.900000000001</v>
      </c>
      <c r="O527" s="61">
        <f>21754.5</f>
        <v>21754.5</v>
      </c>
    </row>
    <row r="528" spans="1:15" ht="33.75" hidden="1" customHeight="1">
      <c r="A528" s="21" t="s">
        <v>458</v>
      </c>
      <c r="B528" s="31">
        <v>5103</v>
      </c>
      <c r="C528" s="55"/>
      <c r="D528" s="55"/>
      <c r="E528" s="55"/>
      <c r="F528" s="55"/>
      <c r="G528" s="55"/>
      <c r="H528" s="55"/>
      <c r="I528" s="55"/>
      <c r="J528" s="55"/>
      <c r="K528" s="55"/>
      <c r="L528" s="29"/>
      <c r="M528" s="82"/>
      <c r="N528" s="61"/>
      <c r="O528" s="61"/>
    </row>
    <row r="529" spans="1:15" ht="22.5" hidden="1" customHeight="1">
      <c r="A529" s="21" t="s">
        <v>459</v>
      </c>
      <c r="B529" s="31">
        <v>5104</v>
      </c>
      <c r="C529" s="55"/>
      <c r="D529" s="55"/>
      <c r="E529" s="55"/>
      <c r="F529" s="55"/>
      <c r="G529" s="55"/>
      <c r="H529" s="55"/>
      <c r="I529" s="55"/>
      <c r="J529" s="55"/>
      <c r="K529" s="55"/>
      <c r="L529" s="29"/>
      <c r="M529" s="82"/>
      <c r="N529" s="61"/>
      <c r="O529" s="61"/>
    </row>
    <row r="530" spans="1:15" ht="78.75" hidden="1" customHeight="1">
      <c r="A530" s="21" t="s">
        <v>460</v>
      </c>
      <c r="B530" s="31">
        <v>5105</v>
      </c>
      <c r="C530" s="55"/>
      <c r="D530" s="55"/>
      <c r="E530" s="55"/>
      <c r="F530" s="55"/>
      <c r="G530" s="55"/>
      <c r="H530" s="55"/>
      <c r="I530" s="55"/>
      <c r="J530" s="55"/>
      <c r="K530" s="55"/>
      <c r="L530" s="29"/>
      <c r="M530" s="82"/>
      <c r="N530" s="61"/>
      <c r="O530" s="61"/>
    </row>
    <row r="531" spans="1:15" ht="56.25" hidden="1" customHeight="1">
      <c r="A531" s="21" t="s">
        <v>461</v>
      </c>
      <c r="B531" s="31">
        <v>5106</v>
      </c>
      <c r="C531" s="55"/>
      <c r="D531" s="55"/>
      <c r="E531" s="55"/>
      <c r="F531" s="55"/>
      <c r="G531" s="55"/>
      <c r="H531" s="55"/>
      <c r="I531" s="55"/>
      <c r="J531" s="55"/>
      <c r="K531" s="55"/>
      <c r="L531" s="29"/>
      <c r="M531" s="82"/>
      <c r="N531" s="61"/>
      <c r="O531" s="61"/>
    </row>
    <row r="532" spans="1:15" ht="56.25" hidden="1" customHeight="1">
      <c r="A532" s="21" t="s">
        <v>462</v>
      </c>
      <c r="B532" s="31">
        <v>5107</v>
      </c>
      <c r="C532" s="55"/>
      <c r="D532" s="55"/>
      <c r="E532" s="55"/>
      <c r="F532" s="55"/>
      <c r="G532" s="55"/>
      <c r="H532" s="55"/>
      <c r="I532" s="55"/>
      <c r="J532" s="55"/>
      <c r="K532" s="55"/>
      <c r="L532" s="29"/>
      <c r="M532" s="82"/>
      <c r="N532" s="61"/>
      <c r="O532" s="61"/>
    </row>
    <row r="533" spans="1:15" ht="33.75" hidden="1" customHeight="1">
      <c r="A533" s="21" t="s">
        <v>463</v>
      </c>
      <c r="B533" s="31">
        <v>5108</v>
      </c>
      <c r="C533" s="55"/>
      <c r="D533" s="55"/>
      <c r="E533" s="55"/>
      <c r="F533" s="55"/>
      <c r="G533" s="55"/>
      <c r="H533" s="55"/>
      <c r="I533" s="55"/>
      <c r="J533" s="55"/>
      <c r="K533" s="55"/>
      <c r="L533" s="29"/>
      <c r="M533" s="82"/>
      <c r="N533" s="61"/>
      <c r="O533" s="61"/>
    </row>
    <row r="534" spans="1:15" ht="33.75" hidden="1" customHeight="1">
      <c r="A534" s="21" t="s">
        <v>464</v>
      </c>
      <c r="B534" s="31">
        <v>5109</v>
      </c>
      <c r="C534" s="55"/>
      <c r="D534" s="55"/>
      <c r="E534" s="55"/>
      <c r="F534" s="55"/>
      <c r="G534" s="55"/>
      <c r="H534" s="55"/>
      <c r="I534" s="55"/>
      <c r="J534" s="55"/>
      <c r="K534" s="55"/>
      <c r="L534" s="29"/>
      <c r="M534" s="82"/>
      <c r="N534" s="61"/>
      <c r="O534" s="61"/>
    </row>
    <row r="535" spans="1:15" ht="204.75" hidden="1">
      <c r="A535" s="21" t="s">
        <v>465</v>
      </c>
      <c r="B535" s="31">
        <v>5110</v>
      </c>
      <c r="C535" s="33" t="s">
        <v>887</v>
      </c>
      <c r="D535" s="33" t="s">
        <v>940</v>
      </c>
      <c r="E535" s="33" t="s">
        <v>941</v>
      </c>
      <c r="F535" s="33" t="s">
        <v>942</v>
      </c>
      <c r="G535" s="33" t="s">
        <v>943</v>
      </c>
      <c r="H535" s="33" t="s">
        <v>944</v>
      </c>
      <c r="I535" s="33"/>
      <c r="J535" s="33"/>
      <c r="K535" s="33"/>
      <c r="L535" s="85" t="s">
        <v>392</v>
      </c>
      <c r="M535" s="85" t="s">
        <v>632</v>
      </c>
      <c r="N535" s="61">
        <f>750</f>
        <v>750</v>
      </c>
      <c r="O535" s="61"/>
    </row>
    <row r="536" spans="1:15" ht="90" hidden="1" customHeight="1">
      <c r="A536" s="21" t="s">
        <v>466</v>
      </c>
      <c r="B536" s="31">
        <v>5111</v>
      </c>
      <c r="C536" s="33" t="s">
        <v>887</v>
      </c>
      <c r="D536" s="33" t="s">
        <v>945</v>
      </c>
      <c r="E536" s="33" t="s">
        <v>941</v>
      </c>
      <c r="F536" s="55"/>
      <c r="G536" s="55"/>
      <c r="H536" s="55"/>
      <c r="I536" s="55"/>
      <c r="J536" s="55"/>
      <c r="K536" s="55"/>
      <c r="L536" s="85" t="s">
        <v>392</v>
      </c>
      <c r="M536" s="85" t="s">
        <v>393</v>
      </c>
      <c r="N536" s="61">
        <f>327.8</f>
        <v>327.8</v>
      </c>
      <c r="O536" s="61"/>
    </row>
    <row r="537" spans="1:15" ht="78.75" hidden="1" customHeight="1">
      <c r="A537" s="21" t="s">
        <v>468</v>
      </c>
      <c r="B537" s="31">
        <v>5112</v>
      </c>
      <c r="C537" s="33" t="s">
        <v>887</v>
      </c>
      <c r="D537" s="33" t="s">
        <v>946</v>
      </c>
      <c r="E537" s="33" t="s">
        <v>941</v>
      </c>
      <c r="F537" s="55"/>
      <c r="G537" s="55"/>
      <c r="H537" s="55"/>
      <c r="I537" s="55"/>
      <c r="J537" s="55"/>
      <c r="K537" s="55"/>
      <c r="L537" s="85" t="s">
        <v>392</v>
      </c>
      <c r="M537" s="85" t="s">
        <v>393</v>
      </c>
      <c r="N537" s="61">
        <f>159</f>
        <v>159</v>
      </c>
      <c r="O537" s="61"/>
    </row>
    <row r="538" spans="1:15" ht="90" hidden="1" customHeight="1">
      <c r="A538" s="21" t="s">
        <v>469</v>
      </c>
      <c r="B538" s="31">
        <v>5113</v>
      </c>
      <c r="C538" s="33" t="s">
        <v>887</v>
      </c>
      <c r="D538" s="33" t="s">
        <v>947</v>
      </c>
      <c r="E538" s="33" t="s">
        <v>941</v>
      </c>
      <c r="F538" s="55"/>
      <c r="G538" s="55"/>
      <c r="H538" s="55"/>
      <c r="I538" s="55"/>
      <c r="J538" s="55"/>
      <c r="K538" s="55"/>
      <c r="L538" s="85" t="s">
        <v>392</v>
      </c>
      <c r="M538" s="85" t="s">
        <v>393</v>
      </c>
      <c r="N538" s="61">
        <f>254.7</f>
        <v>254.7</v>
      </c>
      <c r="O538" s="61">
        <v>917.6</v>
      </c>
    </row>
    <row r="539" spans="1:15" ht="22.5" hidden="1" customHeight="1">
      <c r="A539" s="21" t="s">
        <v>475</v>
      </c>
      <c r="B539" s="31">
        <v>5114</v>
      </c>
      <c r="C539" s="55"/>
      <c r="D539" s="55"/>
      <c r="E539" s="55"/>
      <c r="F539" s="55"/>
      <c r="G539" s="55"/>
      <c r="H539" s="55"/>
      <c r="I539" s="55"/>
      <c r="J539" s="55"/>
      <c r="K539" s="55"/>
      <c r="L539" s="87"/>
      <c r="M539" s="87"/>
      <c r="N539" s="61"/>
      <c r="O539" s="61"/>
    </row>
    <row r="540" spans="1:15" ht="123.75" hidden="1" customHeight="1">
      <c r="A540" s="21" t="s">
        <v>476</v>
      </c>
      <c r="B540" s="31">
        <v>5115</v>
      </c>
      <c r="C540" s="55"/>
      <c r="D540" s="55"/>
      <c r="E540" s="55"/>
      <c r="F540" s="55"/>
      <c r="G540" s="55"/>
      <c r="H540" s="55"/>
      <c r="I540" s="55"/>
      <c r="J540" s="55"/>
      <c r="K540" s="55"/>
      <c r="L540" s="87"/>
      <c r="M540" s="87"/>
      <c r="N540" s="61"/>
      <c r="O540" s="61"/>
    </row>
    <row r="541" spans="1:15" ht="101.25" hidden="1" customHeight="1">
      <c r="A541" s="21" t="s">
        <v>477</v>
      </c>
      <c r="B541" s="31">
        <v>5116</v>
      </c>
      <c r="C541" s="55"/>
      <c r="D541" s="55"/>
      <c r="E541" s="55"/>
      <c r="F541" s="55"/>
      <c r="G541" s="55"/>
      <c r="H541" s="55"/>
      <c r="I541" s="55"/>
      <c r="J541" s="55"/>
      <c r="K541" s="55"/>
      <c r="L541" s="87"/>
      <c r="M541" s="87"/>
      <c r="N541" s="61"/>
      <c r="O541" s="61"/>
    </row>
    <row r="542" spans="1:15" ht="141.75" hidden="1">
      <c r="A542" s="21" t="s">
        <v>948</v>
      </c>
      <c r="B542" s="31">
        <v>5117</v>
      </c>
      <c r="C542" s="71" t="s">
        <v>949</v>
      </c>
      <c r="D542" s="33" t="s">
        <v>950</v>
      </c>
      <c r="E542" s="33" t="s">
        <v>951</v>
      </c>
      <c r="F542" s="55"/>
      <c r="G542" s="55"/>
      <c r="H542" s="55"/>
      <c r="I542" s="55"/>
      <c r="J542" s="55"/>
      <c r="K542" s="55"/>
      <c r="L542" s="87"/>
      <c r="M542" s="87"/>
      <c r="N542" s="61">
        <v>10189.1</v>
      </c>
      <c r="O542" s="61">
        <v>4458.3</v>
      </c>
    </row>
    <row r="543" spans="1:15" ht="12.75" hidden="1" customHeight="1">
      <c r="A543" s="21" t="s">
        <v>9</v>
      </c>
      <c r="B543" s="31">
        <v>5118</v>
      </c>
      <c r="C543" s="55"/>
      <c r="D543" s="55"/>
      <c r="E543" s="55"/>
      <c r="F543" s="55"/>
      <c r="G543" s="55"/>
      <c r="H543" s="55"/>
      <c r="I543" s="55"/>
      <c r="J543" s="55"/>
      <c r="K543" s="55"/>
      <c r="L543" s="87"/>
      <c r="M543" s="87"/>
      <c r="N543" s="61"/>
      <c r="O543" s="61"/>
    </row>
    <row r="544" spans="1:15" ht="67.5" hidden="1" customHeight="1">
      <c r="A544" s="19" t="s">
        <v>952</v>
      </c>
      <c r="B544" s="31">
        <v>5200</v>
      </c>
      <c r="C544" s="21" t="s">
        <v>5</v>
      </c>
      <c r="D544" s="22" t="s">
        <v>5</v>
      </c>
      <c r="E544" s="22" t="s">
        <v>5</v>
      </c>
      <c r="F544" s="21" t="s">
        <v>5</v>
      </c>
      <c r="G544" s="22" t="s">
        <v>5</v>
      </c>
      <c r="H544" s="22" t="s">
        <v>5</v>
      </c>
      <c r="I544" s="22"/>
      <c r="J544" s="22"/>
      <c r="K544" s="22"/>
      <c r="L544" s="22" t="s">
        <v>5</v>
      </c>
      <c r="M544" s="23" t="s">
        <v>5</v>
      </c>
      <c r="N544" s="17">
        <f>N545+N559+N562</f>
        <v>0</v>
      </c>
      <c r="O544" s="17">
        <f>O545+O559+O562</f>
        <v>0</v>
      </c>
    </row>
    <row r="545" spans="1:15" ht="45" hidden="1" customHeight="1">
      <c r="A545" s="19" t="s">
        <v>953</v>
      </c>
      <c r="B545" s="31">
        <v>5201</v>
      </c>
      <c r="C545" s="21" t="s">
        <v>5</v>
      </c>
      <c r="D545" s="22" t="s">
        <v>5</v>
      </c>
      <c r="E545" s="22" t="s">
        <v>5</v>
      </c>
      <c r="F545" s="21" t="s">
        <v>5</v>
      </c>
      <c r="G545" s="22" t="s">
        <v>5</v>
      </c>
      <c r="H545" s="22" t="s">
        <v>5</v>
      </c>
      <c r="I545" s="22"/>
      <c r="J545" s="22"/>
      <c r="K545" s="22"/>
      <c r="L545" s="22" t="s">
        <v>5</v>
      </c>
      <c r="M545" s="23" t="s">
        <v>5</v>
      </c>
      <c r="N545" s="17">
        <f>SUM(N546:N558)</f>
        <v>0</v>
      </c>
      <c r="O545" s="17">
        <f>SUM(O546:O558)</f>
        <v>0</v>
      </c>
    </row>
    <row r="546" spans="1:15" ht="12.75" hidden="1" customHeight="1">
      <c r="A546" s="21" t="s">
        <v>954</v>
      </c>
      <c r="B546" s="31">
        <v>5202</v>
      </c>
      <c r="C546" s="55"/>
      <c r="D546" s="55"/>
      <c r="E546" s="55"/>
      <c r="F546" s="55"/>
      <c r="G546" s="55"/>
      <c r="H546" s="55"/>
      <c r="I546" s="55"/>
      <c r="J546" s="55"/>
      <c r="K546" s="55"/>
      <c r="L546" s="29"/>
      <c r="M546" s="82"/>
      <c r="N546" s="61"/>
      <c r="O546" s="61"/>
    </row>
    <row r="547" spans="1:15" ht="33.75" hidden="1" customHeight="1">
      <c r="A547" s="21" t="s">
        <v>955</v>
      </c>
      <c r="B547" s="31">
        <v>5203</v>
      </c>
      <c r="C547" s="55"/>
      <c r="D547" s="55"/>
      <c r="E547" s="55"/>
      <c r="F547" s="55"/>
      <c r="G547" s="55"/>
      <c r="H547" s="55"/>
      <c r="I547" s="55"/>
      <c r="J547" s="55"/>
      <c r="K547" s="55"/>
      <c r="L547" s="29"/>
      <c r="M547" s="82"/>
      <c r="N547" s="61"/>
      <c r="O547" s="61"/>
    </row>
    <row r="548" spans="1:15" ht="22.5" hidden="1" customHeight="1">
      <c r="A548" s="21" t="s">
        <v>482</v>
      </c>
      <c r="B548" s="31">
        <v>5204</v>
      </c>
      <c r="C548" s="55"/>
      <c r="D548" s="55"/>
      <c r="E548" s="55"/>
      <c r="F548" s="55"/>
      <c r="G548" s="55"/>
      <c r="H548" s="55"/>
      <c r="I548" s="55"/>
      <c r="J548" s="55"/>
      <c r="K548" s="55"/>
      <c r="L548" s="29"/>
      <c r="M548" s="82"/>
      <c r="N548" s="61"/>
      <c r="O548" s="61"/>
    </row>
    <row r="549" spans="1:15" ht="33.75" hidden="1" customHeight="1">
      <c r="A549" s="21" t="s">
        <v>956</v>
      </c>
      <c r="B549" s="31">
        <v>5205</v>
      </c>
      <c r="C549" s="55"/>
      <c r="D549" s="55"/>
      <c r="E549" s="55"/>
      <c r="F549" s="55"/>
      <c r="G549" s="55"/>
      <c r="H549" s="55"/>
      <c r="I549" s="55"/>
      <c r="J549" s="55"/>
      <c r="K549" s="55"/>
      <c r="L549" s="29"/>
      <c r="M549" s="82"/>
      <c r="N549" s="61"/>
      <c r="O549" s="61"/>
    </row>
    <row r="550" spans="1:15" ht="45" hidden="1" customHeight="1">
      <c r="A550" s="21" t="s">
        <v>957</v>
      </c>
      <c r="B550" s="31">
        <v>5206</v>
      </c>
      <c r="C550" s="55"/>
      <c r="D550" s="55"/>
      <c r="E550" s="55"/>
      <c r="F550" s="55"/>
      <c r="G550" s="55"/>
      <c r="H550" s="55"/>
      <c r="I550" s="55"/>
      <c r="J550" s="55"/>
      <c r="K550" s="55"/>
      <c r="L550" s="29"/>
      <c r="M550" s="82"/>
      <c r="N550" s="61"/>
      <c r="O550" s="61"/>
    </row>
    <row r="551" spans="1:15" ht="45" hidden="1" customHeight="1">
      <c r="A551" s="21" t="s">
        <v>958</v>
      </c>
      <c r="B551" s="31">
        <v>5207</v>
      </c>
      <c r="C551" s="55"/>
      <c r="D551" s="55"/>
      <c r="E551" s="55"/>
      <c r="F551" s="55"/>
      <c r="G551" s="55"/>
      <c r="H551" s="55"/>
      <c r="I551" s="55"/>
      <c r="J551" s="55"/>
      <c r="K551" s="55"/>
      <c r="L551" s="29"/>
      <c r="M551" s="82"/>
      <c r="N551" s="61"/>
      <c r="O551" s="61"/>
    </row>
    <row r="552" spans="1:15" ht="12.75" hidden="1" customHeight="1">
      <c r="A552" s="21" t="s">
        <v>745</v>
      </c>
      <c r="B552" s="31">
        <v>5208</v>
      </c>
      <c r="C552" s="55"/>
      <c r="D552" s="55"/>
      <c r="E552" s="55"/>
      <c r="F552" s="55"/>
      <c r="G552" s="55"/>
      <c r="H552" s="55"/>
      <c r="I552" s="55"/>
      <c r="J552" s="55"/>
      <c r="K552" s="55"/>
      <c r="L552" s="29"/>
      <c r="M552" s="82"/>
      <c r="N552" s="61"/>
      <c r="O552" s="61"/>
    </row>
    <row r="553" spans="1:15" ht="12.75" hidden="1" customHeight="1">
      <c r="A553" s="21" t="s">
        <v>486</v>
      </c>
      <c r="B553" s="31">
        <v>5209</v>
      </c>
      <c r="C553" s="55"/>
      <c r="D553" s="55"/>
      <c r="E553" s="55"/>
      <c r="F553" s="55"/>
      <c r="G553" s="55"/>
      <c r="H553" s="55"/>
      <c r="I553" s="55"/>
      <c r="J553" s="55"/>
      <c r="K553" s="55"/>
      <c r="L553" s="29"/>
      <c r="M553" s="82"/>
      <c r="N553" s="61"/>
      <c r="O553" s="61"/>
    </row>
    <row r="554" spans="1:15" ht="45" hidden="1" customHeight="1">
      <c r="A554" s="21" t="s">
        <v>493</v>
      </c>
      <c r="B554" s="31">
        <v>5210</v>
      </c>
      <c r="C554" s="55"/>
      <c r="D554" s="55"/>
      <c r="E554" s="55"/>
      <c r="F554" s="55"/>
      <c r="G554" s="55"/>
      <c r="H554" s="55"/>
      <c r="I554" s="55"/>
      <c r="J554" s="55"/>
      <c r="K554" s="55"/>
      <c r="L554" s="29"/>
      <c r="M554" s="82"/>
      <c r="N554" s="61"/>
      <c r="O554" s="61"/>
    </row>
    <row r="555" spans="1:15" ht="56.25" hidden="1" customHeight="1">
      <c r="A555" s="21" t="s">
        <v>494</v>
      </c>
      <c r="B555" s="31">
        <v>5211</v>
      </c>
      <c r="C555" s="55"/>
      <c r="D555" s="55"/>
      <c r="E555" s="55"/>
      <c r="F555" s="55"/>
      <c r="G555" s="55"/>
      <c r="H555" s="55"/>
      <c r="I555" s="55"/>
      <c r="J555" s="55"/>
      <c r="K555" s="55"/>
      <c r="L555" s="29"/>
      <c r="M555" s="82"/>
      <c r="N555" s="61"/>
      <c r="O555" s="61"/>
    </row>
    <row r="556" spans="1:15" ht="33.75" hidden="1" customHeight="1">
      <c r="A556" s="21" t="s">
        <v>497</v>
      </c>
      <c r="B556" s="31">
        <v>5212</v>
      </c>
      <c r="C556" s="55"/>
      <c r="D556" s="55"/>
      <c r="E556" s="55"/>
      <c r="F556" s="55"/>
      <c r="G556" s="55"/>
      <c r="H556" s="55"/>
      <c r="I556" s="55"/>
      <c r="J556" s="55"/>
      <c r="K556" s="55"/>
      <c r="L556" s="29"/>
      <c r="M556" s="82"/>
      <c r="N556" s="61"/>
      <c r="O556" s="61"/>
    </row>
    <row r="557" spans="1:15" ht="45" hidden="1" customHeight="1">
      <c r="A557" s="21" t="s">
        <v>746</v>
      </c>
      <c r="B557" s="31">
        <v>5213</v>
      </c>
      <c r="C557" s="55"/>
      <c r="D557" s="55"/>
      <c r="E557" s="55"/>
      <c r="F557" s="55"/>
      <c r="G557" s="55"/>
      <c r="H557" s="55"/>
      <c r="I557" s="55"/>
      <c r="J557" s="55"/>
      <c r="K557" s="55"/>
      <c r="L557" s="29"/>
      <c r="M557" s="82"/>
      <c r="N557" s="61"/>
      <c r="O557" s="61"/>
    </row>
    <row r="558" spans="1:15" ht="33.75" hidden="1" customHeight="1">
      <c r="A558" s="21" t="s">
        <v>959</v>
      </c>
      <c r="B558" s="31">
        <v>5214</v>
      </c>
      <c r="C558" s="55"/>
      <c r="D558" s="55"/>
      <c r="E558" s="55"/>
      <c r="F558" s="55"/>
      <c r="G558" s="55"/>
      <c r="H558" s="55"/>
      <c r="I558" s="55"/>
      <c r="J558" s="55"/>
      <c r="K558" s="55"/>
      <c r="L558" s="29"/>
      <c r="M558" s="82"/>
      <c r="N558" s="61"/>
      <c r="O558" s="61"/>
    </row>
    <row r="559" spans="1:15" ht="67.5" hidden="1" customHeight="1">
      <c r="A559" s="19" t="s">
        <v>960</v>
      </c>
      <c r="B559" s="31">
        <v>5300</v>
      </c>
      <c r="C559" s="21" t="s">
        <v>5</v>
      </c>
      <c r="D559" s="22" t="s">
        <v>5</v>
      </c>
      <c r="E559" s="22" t="s">
        <v>5</v>
      </c>
      <c r="F559" s="21" t="s">
        <v>5</v>
      </c>
      <c r="G559" s="22" t="s">
        <v>5</v>
      </c>
      <c r="H559" s="22" t="s">
        <v>5</v>
      </c>
      <c r="I559" s="22"/>
      <c r="J559" s="22"/>
      <c r="K559" s="22"/>
      <c r="L559" s="22" t="s">
        <v>5</v>
      </c>
      <c r="M559" s="23" t="s">
        <v>5</v>
      </c>
      <c r="N559" s="17">
        <f>SUM(N560:N561)</f>
        <v>0</v>
      </c>
      <c r="O559" s="17">
        <f>SUM(O560:O561)</f>
        <v>0</v>
      </c>
    </row>
    <row r="560" spans="1:15" ht="12.75" hidden="1" customHeight="1">
      <c r="A560" s="21" t="s">
        <v>9</v>
      </c>
      <c r="B560" s="31">
        <v>5301</v>
      </c>
      <c r="C560" s="21"/>
      <c r="D560" s="22"/>
      <c r="E560" s="22"/>
      <c r="F560" s="21"/>
      <c r="G560" s="22"/>
      <c r="H560" s="22"/>
      <c r="I560" s="22"/>
      <c r="J560" s="22"/>
      <c r="K560" s="22"/>
      <c r="L560" s="22"/>
      <c r="M560" s="23"/>
      <c r="N560" s="62"/>
      <c r="O560" s="62"/>
    </row>
    <row r="561" spans="1:15" ht="12.75" hidden="1" customHeight="1">
      <c r="A561" s="21" t="s">
        <v>9</v>
      </c>
      <c r="B561" s="31">
        <v>5302</v>
      </c>
      <c r="C561" s="21"/>
      <c r="D561" s="22"/>
      <c r="E561" s="22"/>
      <c r="F561" s="21"/>
      <c r="G561" s="22"/>
      <c r="H561" s="22"/>
      <c r="I561" s="22"/>
      <c r="J561" s="22"/>
      <c r="K561" s="22"/>
      <c r="L561" s="22"/>
      <c r="M561" s="23"/>
      <c r="N561" s="62"/>
      <c r="O561" s="62"/>
    </row>
    <row r="562" spans="1:15" ht="67.5" hidden="1" customHeight="1">
      <c r="A562" s="19" t="s">
        <v>961</v>
      </c>
      <c r="B562" s="31">
        <v>5400</v>
      </c>
      <c r="C562" s="21" t="s">
        <v>5</v>
      </c>
      <c r="D562" s="22" t="s">
        <v>5</v>
      </c>
      <c r="E562" s="22" t="s">
        <v>5</v>
      </c>
      <c r="F562" s="21" t="s">
        <v>5</v>
      </c>
      <c r="G562" s="22" t="s">
        <v>5</v>
      </c>
      <c r="H562" s="22" t="s">
        <v>5</v>
      </c>
      <c r="I562" s="22"/>
      <c r="J562" s="22"/>
      <c r="K562" s="22"/>
      <c r="L562" s="22" t="s">
        <v>5</v>
      </c>
      <c r="M562" s="23" t="s">
        <v>5</v>
      </c>
      <c r="N562" s="17">
        <f>SUM(N563:N564)</f>
        <v>0</v>
      </c>
      <c r="O562" s="17">
        <f>SUM(O563:O564)</f>
        <v>0</v>
      </c>
    </row>
    <row r="563" spans="1:15" ht="12.75" hidden="1" customHeight="1">
      <c r="A563" s="21" t="s">
        <v>9</v>
      </c>
      <c r="B563" s="31">
        <v>5401</v>
      </c>
      <c r="C563" s="21"/>
      <c r="D563" s="22"/>
      <c r="E563" s="22"/>
      <c r="F563" s="21"/>
      <c r="G563" s="22"/>
      <c r="H563" s="22"/>
      <c r="I563" s="22"/>
      <c r="J563" s="22"/>
      <c r="K563" s="22"/>
      <c r="L563" s="22"/>
      <c r="M563" s="23"/>
      <c r="N563" s="62"/>
      <c r="O563" s="62"/>
    </row>
    <row r="564" spans="1:15" ht="12.75" hidden="1" customHeight="1">
      <c r="A564" s="21" t="s">
        <v>9</v>
      </c>
      <c r="B564" s="31">
        <v>5402</v>
      </c>
      <c r="C564" s="21"/>
      <c r="D564" s="22"/>
      <c r="E564" s="22"/>
      <c r="F564" s="21"/>
      <c r="G564" s="22"/>
      <c r="H564" s="22"/>
      <c r="I564" s="22"/>
      <c r="J564" s="22"/>
      <c r="K564" s="22"/>
      <c r="L564" s="22"/>
      <c r="M564" s="23"/>
      <c r="N564" s="62"/>
      <c r="O564" s="62"/>
    </row>
    <row r="565" spans="1:15" ht="90" hidden="1" customHeight="1">
      <c r="A565" s="19" t="s">
        <v>962</v>
      </c>
      <c r="B565" s="31">
        <v>5500</v>
      </c>
      <c r="C565" s="21" t="s">
        <v>5</v>
      </c>
      <c r="D565" s="22" t="s">
        <v>5</v>
      </c>
      <c r="E565" s="22" t="s">
        <v>5</v>
      </c>
      <c r="F565" s="21" t="s">
        <v>5</v>
      </c>
      <c r="G565" s="22" t="s">
        <v>5</v>
      </c>
      <c r="H565" s="22" t="s">
        <v>5</v>
      </c>
      <c r="I565" s="22"/>
      <c r="J565" s="22"/>
      <c r="K565" s="22"/>
      <c r="L565" s="22" t="s">
        <v>5</v>
      </c>
      <c r="M565" s="23" t="s">
        <v>5</v>
      </c>
      <c r="N565" s="17">
        <f>N566+N604</f>
        <v>7630.4</v>
      </c>
      <c r="O565" s="17">
        <f>O566+O604</f>
        <v>6832</v>
      </c>
    </row>
    <row r="566" spans="1:15" ht="33.75" hidden="1" customHeight="1">
      <c r="A566" s="19" t="s">
        <v>963</v>
      </c>
      <c r="B566" s="31">
        <v>5501</v>
      </c>
      <c r="C566" s="21" t="s">
        <v>5</v>
      </c>
      <c r="D566" s="22" t="s">
        <v>5</v>
      </c>
      <c r="E566" s="22" t="s">
        <v>5</v>
      </c>
      <c r="F566" s="21" t="s">
        <v>5</v>
      </c>
      <c r="G566" s="22" t="s">
        <v>5</v>
      </c>
      <c r="H566" s="22" t="s">
        <v>5</v>
      </c>
      <c r="I566" s="22"/>
      <c r="J566" s="22"/>
      <c r="K566" s="22"/>
      <c r="L566" s="22" t="s">
        <v>5</v>
      </c>
      <c r="M566" s="23" t="s">
        <v>5</v>
      </c>
      <c r="N566" s="17">
        <f>SUM(N567:N603)</f>
        <v>7630.4</v>
      </c>
      <c r="O566" s="17">
        <f>SUM(O567:O603)</f>
        <v>6832</v>
      </c>
    </row>
    <row r="567" spans="1:15" ht="33.75" hidden="1" customHeight="1">
      <c r="A567" s="21" t="s">
        <v>499</v>
      </c>
      <c r="B567" s="31">
        <v>5502</v>
      </c>
      <c r="C567" s="21"/>
      <c r="D567" s="22"/>
      <c r="E567" s="22"/>
      <c r="F567" s="21"/>
      <c r="G567" s="22"/>
      <c r="H567" s="22"/>
      <c r="I567" s="22"/>
      <c r="J567" s="22"/>
      <c r="K567" s="22"/>
      <c r="L567" s="22"/>
      <c r="M567" s="23"/>
      <c r="N567" s="62"/>
      <c r="O567" s="62"/>
    </row>
    <row r="568" spans="1:15" ht="45" hidden="1" customHeight="1">
      <c r="A568" s="21" t="s">
        <v>503</v>
      </c>
      <c r="B568" s="31">
        <v>5503</v>
      </c>
      <c r="C568" s="21"/>
      <c r="D568" s="22"/>
      <c r="E568" s="22"/>
      <c r="F568" s="21"/>
      <c r="G568" s="22"/>
      <c r="H568" s="22"/>
      <c r="I568" s="22"/>
      <c r="J568" s="22"/>
      <c r="K568" s="22"/>
      <c r="L568" s="22"/>
      <c r="M568" s="23"/>
      <c r="N568" s="62"/>
      <c r="O568" s="62"/>
    </row>
    <row r="569" spans="1:15" ht="45" hidden="1" customHeight="1">
      <c r="A569" s="21" t="s">
        <v>507</v>
      </c>
      <c r="B569" s="31">
        <v>5504</v>
      </c>
      <c r="C569" s="21"/>
      <c r="D569" s="22"/>
      <c r="E569" s="22"/>
      <c r="F569" s="21"/>
      <c r="G569" s="22"/>
      <c r="H569" s="22"/>
      <c r="I569" s="22"/>
      <c r="J569" s="22"/>
      <c r="K569" s="22"/>
      <c r="L569" s="22"/>
      <c r="M569" s="23"/>
      <c r="N569" s="62"/>
      <c r="O569" s="62"/>
    </row>
    <row r="570" spans="1:15" ht="45" hidden="1" customHeight="1">
      <c r="A570" s="21" t="s">
        <v>512</v>
      </c>
      <c r="B570" s="31">
        <v>5505</v>
      </c>
      <c r="C570" s="21"/>
      <c r="D570" s="22"/>
      <c r="E570" s="22"/>
      <c r="F570" s="21"/>
      <c r="G570" s="22"/>
      <c r="H570" s="22"/>
      <c r="I570" s="22"/>
      <c r="J570" s="22"/>
      <c r="K570" s="22"/>
      <c r="L570" s="22"/>
      <c r="M570" s="23"/>
      <c r="N570" s="62">
        <f>2.7</f>
        <v>2.7</v>
      </c>
      <c r="O570" s="62">
        <f>2.5</f>
        <v>2.5</v>
      </c>
    </row>
    <row r="571" spans="1:15" ht="22.5" hidden="1" customHeight="1">
      <c r="A571" s="21" t="s">
        <v>513</v>
      </c>
      <c r="B571" s="31">
        <v>5506</v>
      </c>
      <c r="C571" s="21"/>
      <c r="D571" s="22"/>
      <c r="E571" s="22"/>
      <c r="F571" s="21"/>
      <c r="G571" s="22"/>
      <c r="H571" s="22"/>
      <c r="I571" s="22"/>
      <c r="J571" s="22"/>
      <c r="K571" s="22"/>
      <c r="L571" s="22"/>
      <c r="M571" s="23"/>
      <c r="N571" s="62"/>
      <c r="O571" s="62"/>
    </row>
    <row r="572" spans="1:15" ht="12.75" hidden="1" customHeight="1">
      <c r="A572" s="21" t="s">
        <v>514</v>
      </c>
      <c r="B572" s="31">
        <v>5507</v>
      </c>
      <c r="C572" s="21"/>
      <c r="D572" s="22"/>
      <c r="E572" s="22"/>
      <c r="F572" s="21"/>
      <c r="G572" s="22"/>
      <c r="H572" s="22"/>
      <c r="I572" s="22"/>
      <c r="J572" s="22"/>
      <c r="K572" s="22"/>
      <c r="L572" s="22"/>
      <c r="M572" s="23"/>
      <c r="N572" s="62"/>
      <c r="O572" s="62"/>
    </row>
    <row r="573" spans="1:15" ht="22.5" hidden="1" customHeight="1">
      <c r="A573" s="21" t="s">
        <v>517</v>
      </c>
      <c r="B573" s="31">
        <v>5508</v>
      </c>
      <c r="C573" s="21"/>
      <c r="D573" s="22"/>
      <c r="E573" s="22"/>
      <c r="F573" s="21"/>
      <c r="G573" s="22"/>
      <c r="H573" s="22"/>
      <c r="I573" s="22"/>
      <c r="J573" s="22"/>
      <c r="K573" s="22"/>
      <c r="L573" s="22"/>
      <c r="M573" s="23"/>
      <c r="N573" s="62">
        <f>5171.4</f>
        <v>5171.3999999999996</v>
      </c>
      <c r="O573" s="62">
        <f>4120.2</f>
        <v>4120.2</v>
      </c>
    </row>
    <row r="574" spans="1:15" ht="33.75" hidden="1" customHeight="1">
      <c r="A574" s="21" t="s">
        <v>518</v>
      </c>
      <c r="B574" s="31">
        <v>5509</v>
      </c>
      <c r="C574" s="21"/>
      <c r="D574" s="22"/>
      <c r="E574" s="22"/>
      <c r="F574" s="21"/>
      <c r="G574" s="22"/>
      <c r="H574" s="22"/>
      <c r="I574" s="22"/>
      <c r="J574" s="22"/>
      <c r="K574" s="22"/>
      <c r="L574" s="22"/>
      <c r="M574" s="23"/>
      <c r="N574" s="62"/>
      <c r="O574" s="62"/>
    </row>
    <row r="575" spans="1:15" ht="22.5" hidden="1" customHeight="1">
      <c r="A575" s="21" t="s">
        <v>519</v>
      </c>
      <c r="B575" s="31">
        <v>5510</v>
      </c>
      <c r="C575" s="21"/>
      <c r="D575" s="22"/>
      <c r="E575" s="22"/>
      <c r="F575" s="21"/>
      <c r="G575" s="22"/>
      <c r="H575" s="22"/>
      <c r="I575" s="22"/>
      <c r="J575" s="22"/>
      <c r="K575" s="22"/>
      <c r="L575" s="22"/>
      <c r="M575" s="23"/>
      <c r="N575" s="62">
        <f>84.1</f>
        <v>84.1</v>
      </c>
      <c r="O575" s="62">
        <f>51.2</f>
        <v>51.2</v>
      </c>
    </row>
    <row r="576" spans="1:15" ht="33.75" hidden="1" customHeight="1">
      <c r="A576" s="21" t="s">
        <v>522</v>
      </c>
      <c r="B576" s="31">
        <v>5511</v>
      </c>
      <c r="C576" s="21"/>
      <c r="D576" s="22"/>
      <c r="E576" s="22"/>
      <c r="F576" s="21"/>
      <c r="G576" s="22"/>
      <c r="H576" s="22"/>
      <c r="I576" s="22"/>
      <c r="J576" s="22"/>
      <c r="K576" s="22"/>
      <c r="L576" s="22"/>
      <c r="M576" s="23"/>
      <c r="N576" s="62"/>
      <c r="O576" s="62"/>
    </row>
    <row r="577" spans="1:15" ht="22.5" hidden="1" customHeight="1">
      <c r="A577" s="21" t="s">
        <v>527</v>
      </c>
      <c r="B577" s="31">
        <v>5512</v>
      </c>
      <c r="C577" s="21"/>
      <c r="D577" s="22"/>
      <c r="E577" s="22"/>
      <c r="F577" s="21"/>
      <c r="G577" s="22"/>
      <c r="H577" s="22"/>
      <c r="I577" s="22"/>
      <c r="J577" s="22"/>
      <c r="K577" s="22"/>
      <c r="L577" s="22"/>
      <c r="M577" s="23"/>
      <c r="N577" s="62"/>
      <c r="O577" s="62"/>
    </row>
    <row r="578" spans="1:15" ht="45" hidden="1" customHeight="1">
      <c r="A578" s="21" t="s">
        <v>528</v>
      </c>
      <c r="B578" s="31">
        <v>5513</v>
      </c>
      <c r="C578" s="21"/>
      <c r="D578" s="22"/>
      <c r="E578" s="22"/>
      <c r="F578" s="21"/>
      <c r="G578" s="22"/>
      <c r="H578" s="22"/>
      <c r="I578" s="22"/>
      <c r="J578" s="22"/>
      <c r="K578" s="22"/>
      <c r="L578" s="22"/>
      <c r="M578" s="23"/>
      <c r="N578" s="62"/>
      <c r="O578" s="62"/>
    </row>
    <row r="579" spans="1:15" ht="22.5" hidden="1" customHeight="1">
      <c r="A579" s="21" t="s">
        <v>529</v>
      </c>
      <c r="B579" s="31">
        <v>5514</v>
      </c>
      <c r="C579" s="21"/>
      <c r="D579" s="22"/>
      <c r="E579" s="22"/>
      <c r="F579" s="21"/>
      <c r="G579" s="22"/>
      <c r="H579" s="22"/>
      <c r="I579" s="22"/>
      <c r="J579" s="22"/>
      <c r="K579" s="22"/>
      <c r="L579" s="22"/>
      <c r="M579" s="23"/>
      <c r="N579" s="62"/>
      <c r="O579" s="62"/>
    </row>
    <row r="580" spans="1:15" ht="22.5" hidden="1" customHeight="1">
      <c r="A580" s="21" t="s">
        <v>532</v>
      </c>
      <c r="B580" s="31">
        <v>5515</v>
      </c>
      <c r="C580" s="21"/>
      <c r="D580" s="22"/>
      <c r="E580" s="22"/>
      <c r="F580" s="21"/>
      <c r="G580" s="22"/>
      <c r="H580" s="22"/>
      <c r="I580" s="22"/>
      <c r="J580" s="22"/>
      <c r="K580" s="22"/>
      <c r="L580" s="22"/>
      <c r="M580" s="23"/>
      <c r="N580" s="62"/>
      <c r="O580" s="62"/>
    </row>
    <row r="581" spans="1:15" ht="56.25" hidden="1" customHeight="1">
      <c r="A581" s="21" t="s">
        <v>535</v>
      </c>
      <c r="B581" s="31">
        <v>5516</v>
      </c>
      <c r="C581" s="21"/>
      <c r="D581" s="22"/>
      <c r="E581" s="22"/>
      <c r="F581" s="21"/>
      <c r="G581" s="22"/>
      <c r="H581" s="22"/>
      <c r="I581" s="22"/>
      <c r="J581" s="22"/>
      <c r="K581" s="22"/>
      <c r="L581" s="22"/>
      <c r="M581" s="23"/>
      <c r="N581" s="62"/>
      <c r="O581" s="62"/>
    </row>
    <row r="582" spans="1:15" ht="22.5" hidden="1" customHeight="1">
      <c r="A582" s="21" t="s">
        <v>539</v>
      </c>
      <c r="B582" s="31">
        <v>5517</v>
      </c>
      <c r="C582" s="21"/>
      <c r="D582" s="22"/>
      <c r="E582" s="22"/>
      <c r="F582" s="21"/>
      <c r="G582" s="22"/>
      <c r="H582" s="22"/>
      <c r="I582" s="22"/>
      <c r="J582" s="22"/>
      <c r="K582" s="22"/>
      <c r="L582" s="22"/>
      <c r="M582" s="23"/>
      <c r="N582" s="62"/>
      <c r="O582" s="62"/>
    </row>
    <row r="583" spans="1:15" ht="33.75" hidden="1" customHeight="1">
      <c r="A583" s="21" t="s">
        <v>550</v>
      </c>
      <c r="B583" s="31">
        <v>5518</v>
      </c>
      <c r="C583" s="21"/>
      <c r="D583" s="22"/>
      <c r="E583" s="22"/>
      <c r="F583" s="21"/>
      <c r="G583" s="22"/>
      <c r="H583" s="22"/>
      <c r="I583" s="22"/>
      <c r="J583" s="22"/>
      <c r="K583" s="22"/>
      <c r="L583" s="22"/>
      <c r="M583" s="23"/>
      <c r="N583" s="62"/>
      <c r="O583" s="62"/>
    </row>
    <row r="584" spans="1:15" ht="22.5" hidden="1" customHeight="1">
      <c r="A584" s="21" t="s">
        <v>559</v>
      </c>
      <c r="B584" s="31">
        <v>5519</v>
      </c>
      <c r="C584" s="21"/>
      <c r="D584" s="22"/>
      <c r="E584" s="22"/>
      <c r="F584" s="21"/>
      <c r="G584" s="22"/>
      <c r="H584" s="22"/>
      <c r="I584" s="22"/>
      <c r="J584" s="22"/>
      <c r="K584" s="22"/>
      <c r="L584" s="22"/>
      <c r="M584" s="23"/>
      <c r="N584" s="62"/>
      <c r="O584" s="62"/>
    </row>
    <row r="585" spans="1:15" ht="56.25" hidden="1" customHeight="1">
      <c r="A585" s="21" t="s">
        <v>566</v>
      </c>
      <c r="B585" s="31">
        <v>5520</v>
      </c>
      <c r="C585" s="21"/>
      <c r="D585" s="22"/>
      <c r="E585" s="22"/>
      <c r="F585" s="21"/>
      <c r="G585" s="22"/>
      <c r="H585" s="22"/>
      <c r="I585" s="22"/>
      <c r="J585" s="22"/>
      <c r="K585" s="22"/>
      <c r="L585" s="22"/>
      <c r="M585" s="23"/>
      <c r="N585" s="62"/>
      <c r="O585" s="62"/>
    </row>
    <row r="586" spans="1:15" ht="112.5" hidden="1" customHeight="1">
      <c r="A586" s="21" t="s">
        <v>574</v>
      </c>
      <c r="B586" s="31">
        <v>5521</v>
      </c>
      <c r="C586" s="21"/>
      <c r="D586" s="22"/>
      <c r="E586" s="22"/>
      <c r="F586" s="21"/>
      <c r="G586" s="22"/>
      <c r="H586" s="22"/>
      <c r="I586" s="22"/>
      <c r="J586" s="22"/>
      <c r="K586" s="22"/>
      <c r="L586" s="22"/>
      <c r="M586" s="23"/>
      <c r="N586" s="62"/>
      <c r="O586" s="62"/>
    </row>
    <row r="587" spans="1:15" ht="33.75" hidden="1" customHeight="1">
      <c r="A587" s="21" t="s">
        <v>576</v>
      </c>
      <c r="B587" s="31">
        <v>5522</v>
      </c>
      <c r="C587" s="21"/>
      <c r="D587" s="22"/>
      <c r="E587" s="22"/>
      <c r="F587" s="21"/>
      <c r="G587" s="22"/>
      <c r="H587" s="22"/>
      <c r="I587" s="22"/>
      <c r="J587" s="22"/>
      <c r="K587" s="22"/>
      <c r="L587" s="22"/>
      <c r="M587" s="23"/>
      <c r="N587" s="62"/>
      <c r="O587" s="62"/>
    </row>
    <row r="588" spans="1:15" ht="22.5" hidden="1" customHeight="1">
      <c r="A588" s="21" t="s">
        <v>559</v>
      </c>
      <c r="B588" s="31">
        <v>5523</v>
      </c>
      <c r="C588" s="21"/>
      <c r="D588" s="22"/>
      <c r="E588" s="22"/>
      <c r="F588" s="21"/>
      <c r="G588" s="22"/>
      <c r="H588" s="22"/>
      <c r="I588" s="22"/>
      <c r="J588" s="22"/>
      <c r="K588" s="22"/>
      <c r="L588" s="22"/>
      <c r="M588" s="23"/>
      <c r="N588" s="62"/>
      <c r="O588" s="62"/>
    </row>
    <row r="589" spans="1:15" ht="12.75" hidden="1" customHeight="1">
      <c r="A589" s="21" t="s">
        <v>583</v>
      </c>
      <c r="B589" s="31">
        <v>5524</v>
      </c>
      <c r="C589" s="21"/>
      <c r="D589" s="22"/>
      <c r="E589" s="22"/>
      <c r="F589" s="21"/>
      <c r="G589" s="22"/>
      <c r="H589" s="22"/>
      <c r="I589" s="22"/>
      <c r="J589" s="22"/>
      <c r="K589" s="22"/>
      <c r="L589" s="22"/>
      <c r="M589" s="23"/>
      <c r="N589" s="62"/>
      <c r="O589" s="62"/>
    </row>
    <row r="590" spans="1:15" ht="33.75" hidden="1" customHeight="1">
      <c r="A590" s="21" t="s">
        <v>752</v>
      </c>
      <c r="B590" s="31">
        <v>5525</v>
      </c>
      <c r="C590" s="21"/>
      <c r="D590" s="22"/>
      <c r="E590" s="22"/>
      <c r="F590" s="21"/>
      <c r="G590" s="22"/>
      <c r="H590" s="22"/>
      <c r="I590" s="22"/>
      <c r="J590" s="22"/>
      <c r="K590" s="22"/>
      <c r="L590" s="22"/>
      <c r="M590" s="23"/>
      <c r="N590" s="62"/>
      <c r="O590" s="62"/>
    </row>
    <row r="591" spans="1:15" ht="22.5" hidden="1" customHeight="1">
      <c r="A591" s="21" t="s">
        <v>559</v>
      </c>
      <c r="B591" s="31">
        <v>5526</v>
      </c>
      <c r="C591" s="21"/>
      <c r="D591" s="22"/>
      <c r="E591" s="22"/>
      <c r="F591" s="21"/>
      <c r="G591" s="22"/>
      <c r="H591" s="22"/>
      <c r="I591" s="22"/>
      <c r="J591" s="22"/>
      <c r="K591" s="22"/>
      <c r="L591" s="22"/>
      <c r="M591" s="23"/>
      <c r="N591" s="62"/>
      <c r="O591" s="62"/>
    </row>
    <row r="592" spans="1:15" ht="45" hidden="1" customHeight="1">
      <c r="A592" s="21" t="s">
        <v>588</v>
      </c>
      <c r="B592" s="31">
        <v>5527</v>
      </c>
      <c r="C592" s="21"/>
      <c r="D592" s="22"/>
      <c r="E592" s="22"/>
      <c r="F592" s="21"/>
      <c r="G592" s="22"/>
      <c r="H592" s="22"/>
      <c r="I592" s="22"/>
      <c r="J592" s="22"/>
      <c r="K592" s="22"/>
      <c r="L592" s="22"/>
      <c r="M592" s="23"/>
      <c r="N592" s="62"/>
      <c r="O592" s="62"/>
    </row>
    <row r="593" spans="1:15" ht="67.5" hidden="1" customHeight="1">
      <c r="A593" s="21" t="s">
        <v>36</v>
      </c>
      <c r="B593" s="31">
        <v>5528</v>
      </c>
      <c r="C593" s="21"/>
      <c r="D593" s="22"/>
      <c r="E593" s="22"/>
      <c r="F593" s="21"/>
      <c r="G593" s="22"/>
      <c r="H593" s="22"/>
      <c r="I593" s="22"/>
      <c r="J593" s="22"/>
      <c r="K593" s="22"/>
      <c r="L593" s="22"/>
      <c r="M593" s="23"/>
      <c r="N593" s="62"/>
      <c r="O593" s="62"/>
    </row>
    <row r="594" spans="1:15" ht="67.5" hidden="1" customHeight="1">
      <c r="A594" s="21" t="s">
        <v>597</v>
      </c>
      <c r="B594" s="31">
        <v>5529</v>
      </c>
      <c r="C594" s="21"/>
      <c r="D594" s="22"/>
      <c r="E594" s="22"/>
      <c r="F594" s="21"/>
      <c r="G594" s="22"/>
      <c r="H594" s="22"/>
      <c r="I594" s="22"/>
      <c r="J594" s="22"/>
      <c r="K594" s="22"/>
      <c r="L594" s="22"/>
      <c r="M594" s="23"/>
      <c r="N594" s="62">
        <f>2372.2</f>
        <v>2372.1999999999998</v>
      </c>
      <c r="O594" s="62">
        <f>2658.1</f>
        <v>2658.1</v>
      </c>
    </row>
    <row r="595" spans="1:15" ht="33.75" hidden="1" customHeight="1">
      <c r="A595" s="21" t="s">
        <v>598</v>
      </c>
      <c r="B595" s="31">
        <v>5530</v>
      </c>
      <c r="C595" s="21"/>
      <c r="D595" s="22"/>
      <c r="E595" s="22"/>
      <c r="F595" s="21"/>
      <c r="G595" s="22"/>
      <c r="H595" s="22"/>
      <c r="I595" s="22"/>
      <c r="J595" s="22"/>
      <c r="K595" s="22"/>
      <c r="L595" s="22"/>
      <c r="M595" s="23"/>
      <c r="N595" s="62"/>
      <c r="O595" s="62"/>
    </row>
    <row r="596" spans="1:15" ht="67.5" hidden="1" customHeight="1">
      <c r="A596" s="21" t="s">
        <v>599</v>
      </c>
      <c r="B596" s="31">
        <v>5531</v>
      </c>
      <c r="C596" s="21"/>
      <c r="D596" s="22"/>
      <c r="E596" s="22"/>
      <c r="F596" s="21"/>
      <c r="G596" s="22"/>
      <c r="H596" s="22"/>
      <c r="I596" s="22"/>
      <c r="J596" s="22"/>
      <c r="K596" s="22"/>
      <c r="L596" s="22"/>
      <c r="M596" s="23"/>
      <c r="N596" s="62"/>
      <c r="O596" s="62"/>
    </row>
    <row r="597" spans="1:15" ht="56.25" hidden="1" customHeight="1">
      <c r="A597" s="21" t="s">
        <v>603</v>
      </c>
      <c r="B597" s="31">
        <v>5532</v>
      </c>
      <c r="C597" s="21"/>
      <c r="D597" s="22"/>
      <c r="E597" s="22"/>
      <c r="F597" s="21"/>
      <c r="G597" s="22"/>
      <c r="H597" s="22"/>
      <c r="I597" s="22"/>
      <c r="J597" s="22"/>
      <c r="K597" s="22"/>
      <c r="L597" s="22"/>
      <c r="M597" s="23"/>
      <c r="N597" s="62"/>
      <c r="O597" s="62"/>
    </row>
    <row r="598" spans="1:15" ht="22.5" hidden="1" customHeight="1">
      <c r="A598" s="21" t="s">
        <v>606</v>
      </c>
      <c r="B598" s="31">
        <v>5533</v>
      </c>
      <c r="C598" s="21"/>
      <c r="D598" s="22"/>
      <c r="E598" s="22"/>
      <c r="F598" s="21"/>
      <c r="G598" s="22"/>
      <c r="H598" s="22"/>
      <c r="I598" s="22"/>
      <c r="J598" s="22"/>
      <c r="K598" s="22"/>
      <c r="L598" s="22"/>
      <c r="M598" s="23"/>
      <c r="N598" s="62"/>
      <c r="O598" s="62"/>
    </row>
    <row r="599" spans="1:15" ht="22.5" hidden="1" customHeight="1">
      <c r="A599" s="21" t="s">
        <v>614</v>
      </c>
      <c r="B599" s="31">
        <v>5534</v>
      </c>
      <c r="C599" s="21"/>
      <c r="D599" s="22"/>
      <c r="E599" s="22"/>
      <c r="F599" s="21"/>
      <c r="G599" s="22"/>
      <c r="H599" s="22"/>
      <c r="I599" s="22"/>
      <c r="J599" s="22"/>
      <c r="K599" s="22"/>
      <c r="L599" s="22"/>
      <c r="M599" s="23"/>
      <c r="N599" s="62"/>
      <c r="O599" s="62"/>
    </row>
    <row r="600" spans="1:15" ht="45" hidden="1" customHeight="1">
      <c r="A600" s="21" t="s">
        <v>616</v>
      </c>
      <c r="B600" s="31">
        <v>5535</v>
      </c>
      <c r="C600" s="21"/>
      <c r="D600" s="22"/>
      <c r="E600" s="22"/>
      <c r="F600" s="21"/>
      <c r="G600" s="22"/>
      <c r="H600" s="22"/>
      <c r="I600" s="22"/>
      <c r="J600" s="22"/>
      <c r="K600" s="22"/>
      <c r="L600" s="22"/>
      <c r="M600" s="23"/>
      <c r="N600" s="62"/>
      <c r="O600" s="62"/>
    </row>
    <row r="601" spans="1:15" ht="22.5" hidden="1" customHeight="1">
      <c r="A601" s="21" t="s">
        <v>753</v>
      </c>
      <c r="B601" s="31">
        <v>5536</v>
      </c>
      <c r="C601" s="21"/>
      <c r="D601" s="22"/>
      <c r="E601" s="22"/>
      <c r="F601" s="21"/>
      <c r="G601" s="22"/>
      <c r="H601" s="22"/>
      <c r="I601" s="22"/>
      <c r="J601" s="22"/>
      <c r="K601" s="22"/>
      <c r="L601" s="22"/>
      <c r="M601" s="23"/>
      <c r="N601" s="62"/>
      <c r="O601" s="62"/>
    </row>
    <row r="602" spans="1:15" ht="12.75" hidden="1" customHeight="1">
      <c r="A602" s="21" t="s">
        <v>9</v>
      </c>
      <c r="B602" s="31">
        <v>5537</v>
      </c>
      <c r="C602" s="21"/>
      <c r="D602" s="22"/>
      <c r="E602" s="22"/>
      <c r="F602" s="21"/>
      <c r="G602" s="22"/>
      <c r="H602" s="22"/>
      <c r="I602" s="22"/>
      <c r="J602" s="22"/>
      <c r="K602" s="22"/>
      <c r="L602" s="22"/>
      <c r="M602" s="23"/>
      <c r="N602" s="62"/>
      <c r="O602" s="62"/>
    </row>
    <row r="603" spans="1:15" ht="12.75" hidden="1" customHeight="1">
      <c r="A603" s="21" t="s">
        <v>9</v>
      </c>
      <c r="B603" s="31">
        <v>5538</v>
      </c>
      <c r="C603" s="21"/>
      <c r="D603" s="22"/>
      <c r="E603" s="22"/>
      <c r="F603" s="21"/>
      <c r="G603" s="22"/>
      <c r="H603" s="22"/>
      <c r="I603" s="22"/>
      <c r="J603" s="22"/>
      <c r="K603" s="22"/>
      <c r="L603" s="22"/>
      <c r="M603" s="23"/>
      <c r="N603" s="62"/>
      <c r="O603" s="62"/>
    </row>
    <row r="604" spans="1:15" ht="33.75" hidden="1" customHeight="1">
      <c r="A604" s="19" t="s">
        <v>964</v>
      </c>
      <c r="B604" s="31">
        <v>5600</v>
      </c>
      <c r="C604" s="21" t="s">
        <v>5</v>
      </c>
      <c r="D604" s="22" t="s">
        <v>5</v>
      </c>
      <c r="E604" s="22" t="s">
        <v>5</v>
      </c>
      <c r="F604" s="21" t="s">
        <v>5</v>
      </c>
      <c r="G604" s="22" t="s">
        <v>5</v>
      </c>
      <c r="H604" s="22" t="s">
        <v>5</v>
      </c>
      <c r="I604" s="22"/>
      <c r="J604" s="22"/>
      <c r="K604" s="22"/>
      <c r="L604" s="22" t="s">
        <v>5</v>
      </c>
      <c r="M604" s="23" t="s">
        <v>5</v>
      </c>
      <c r="N604" s="17">
        <f>SUM(N605:N606)</f>
        <v>0</v>
      </c>
      <c r="O604" s="17">
        <f>SUM(O605:O606)</f>
        <v>0</v>
      </c>
    </row>
    <row r="605" spans="1:15" ht="12.75" hidden="1" customHeight="1">
      <c r="A605" s="21" t="s">
        <v>9</v>
      </c>
      <c r="B605" s="31">
        <v>5601</v>
      </c>
      <c r="C605" s="21"/>
      <c r="D605" s="22"/>
      <c r="E605" s="22"/>
      <c r="F605" s="21"/>
      <c r="G605" s="22"/>
      <c r="H605" s="22"/>
      <c r="I605" s="22"/>
      <c r="J605" s="22"/>
      <c r="K605" s="22"/>
      <c r="L605" s="22"/>
      <c r="M605" s="23"/>
      <c r="N605" s="62"/>
      <c r="O605" s="62"/>
    </row>
    <row r="606" spans="1:15" ht="12.75" hidden="1" customHeight="1">
      <c r="A606" s="21" t="s">
        <v>9</v>
      </c>
      <c r="B606" s="31">
        <v>5602</v>
      </c>
      <c r="C606" s="21"/>
      <c r="D606" s="22"/>
      <c r="E606" s="22"/>
      <c r="F606" s="21"/>
      <c r="G606" s="22"/>
      <c r="H606" s="22"/>
      <c r="I606" s="22"/>
      <c r="J606" s="22"/>
      <c r="K606" s="22"/>
      <c r="L606" s="22"/>
      <c r="M606" s="23"/>
      <c r="N606" s="62"/>
      <c r="O606" s="62"/>
    </row>
    <row r="607" spans="1:15" ht="67.5" hidden="1" customHeight="1">
      <c r="A607" s="19" t="s">
        <v>965</v>
      </c>
      <c r="B607" s="31">
        <v>5700</v>
      </c>
      <c r="C607" s="21" t="s">
        <v>5</v>
      </c>
      <c r="D607" s="22" t="s">
        <v>5</v>
      </c>
      <c r="E607" s="22" t="s">
        <v>5</v>
      </c>
      <c r="F607" s="21" t="s">
        <v>5</v>
      </c>
      <c r="G607" s="22" t="s">
        <v>5</v>
      </c>
      <c r="H607" s="22" t="s">
        <v>5</v>
      </c>
      <c r="I607" s="22"/>
      <c r="J607" s="22"/>
      <c r="K607" s="22"/>
      <c r="L607" s="22" t="s">
        <v>5</v>
      </c>
      <c r="M607" s="23" t="s">
        <v>5</v>
      </c>
      <c r="N607" s="17">
        <f>N608+N613</f>
        <v>93988.799999999988</v>
      </c>
      <c r="O607" s="17">
        <f>O608+O613</f>
        <v>49004.700000000004</v>
      </c>
    </row>
    <row r="608" spans="1:15" ht="12.75" hidden="1" customHeight="1">
      <c r="A608" s="19" t="s">
        <v>966</v>
      </c>
      <c r="B608" s="31">
        <v>5701</v>
      </c>
      <c r="C608" s="21" t="s">
        <v>5</v>
      </c>
      <c r="D608" s="22" t="s">
        <v>5</v>
      </c>
      <c r="E608" s="22" t="s">
        <v>5</v>
      </c>
      <c r="F608" s="21" t="s">
        <v>5</v>
      </c>
      <c r="G608" s="22" t="s">
        <v>5</v>
      </c>
      <c r="H608" s="22" t="s">
        <v>5</v>
      </c>
      <c r="I608" s="22"/>
      <c r="J608" s="22"/>
      <c r="K608" s="22"/>
      <c r="L608" s="22" t="s">
        <v>5</v>
      </c>
      <c r="M608" s="23" t="s">
        <v>5</v>
      </c>
      <c r="N608" s="17">
        <f>N609+N610</f>
        <v>0</v>
      </c>
      <c r="O608" s="17">
        <f>O609+O610</f>
        <v>0</v>
      </c>
    </row>
    <row r="609" spans="1:15" ht="12.75" hidden="1" customHeight="1">
      <c r="A609" s="19" t="s">
        <v>967</v>
      </c>
      <c r="B609" s="31">
        <v>5702</v>
      </c>
      <c r="C609" s="21"/>
      <c r="D609" s="22"/>
      <c r="E609" s="22"/>
      <c r="F609" s="21"/>
      <c r="G609" s="22"/>
      <c r="H609" s="22"/>
      <c r="I609" s="22"/>
      <c r="J609" s="22"/>
      <c r="K609" s="22"/>
      <c r="L609" s="22"/>
      <c r="M609" s="23"/>
      <c r="N609" s="62"/>
      <c r="O609" s="62"/>
    </row>
    <row r="610" spans="1:15" ht="33.75" hidden="1" customHeight="1">
      <c r="A610" s="19" t="s">
        <v>968</v>
      </c>
      <c r="B610" s="31">
        <v>5703</v>
      </c>
      <c r="C610" s="21" t="s">
        <v>5</v>
      </c>
      <c r="D610" s="22" t="s">
        <v>5</v>
      </c>
      <c r="E610" s="22" t="s">
        <v>5</v>
      </c>
      <c r="F610" s="21" t="s">
        <v>5</v>
      </c>
      <c r="G610" s="22" t="s">
        <v>5</v>
      </c>
      <c r="H610" s="22" t="s">
        <v>5</v>
      </c>
      <c r="I610" s="22"/>
      <c r="J610" s="22"/>
      <c r="K610" s="22"/>
      <c r="L610" s="22" t="s">
        <v>5</v>
      </c>
      <c r="M610" s="23" t="s">
        <v>5</v>
      </c>
      <c r="N610" s="17">
        <f>SUM(N611:N612)</f>
        <v>0</v>
      </c>
      <c r="O610" s="17">
        <f>SUM(O611:O612)</f>
        <v>0</v>
      </c>
    </row>
    <row r="611" spans="1:15" ht="12.75" hidden="1" customHeight="1">
      <c r="A611" s="21" t="s">
        <v>9</v>
      </c>
      <c r="B611" s="31">
        <v>5704</v>
      </c>
      <c r="C611" s="21"/>
      <c r="D611" s="22"/>
      <c r="E611" s="22"/>
      <c r="F611" s="21"/>
      <c r="G611" s="22"/>
      <c r="H611" s="22"/>
      <c r="I611" s="22"/>
      <c r="J611" s="22"/>
      <c r="K611" s="22"/>
      <c r="L611" s="22"/>
      <c r="M611" s="23"/>
      <c r="N611" s="62"/>
      <c r="O611" s="62"/>
    </row>
    <row r="612" spans="1:15" ht="12.75" hidden="1" customHeight="1">
      <c r="A612" s="21" t="s">
        <v>9</v>
      </c>
      <c r="B612" s="31">
        <v>5705</v>
      </c>
      <c r="C612" s="21"/>
      <c r="D612" s="22"/>
      <c r="E612" s="22"/>
      <c r="F612" s="21"/>
      <c r="G612" s="22"/>
      <c r="H612" s="22"/>
      <c r="I612" s="22"/>
      <c r="J612" s="22"/>
      <c r="K612" s="22"/>
      <c r="L612" s="22"/>
      <c r="M612" s="23"/>
      <c r="N612" s="62"/>
      <c r="O612" s="62"/>
    </row>
    <row r="613" spans="1:15" ht="22.5" hidden="1" customHeight="1">
      <c r="A613" s="19" t="s">
        <v>969</v>
      </c>
      <c r="B613" s="31">
        <v>5800</v>
      </c>
      <c r="C613" s="21" t="s">
        <v>5</v>
      </c>
      <c r="D613" s="22" t="s">
        <v>5</v>
      </c>
      <c r="E613" s="22" t="s">
        <v>5</v>
      </c>
      <c r="F613" s="21" t="s">
        <v>5</v>
      </c>
      <c r="G613" s="22" t="s">
        <v>5</v>
      </c>
      <c r="H613" s="22" t="s">
        <v>5</v>
      </c>
      <c r="I613" s="22"/>
      <c r="J613" s="22"/>
      <c r="K613" s="22"/>
      <c r="L613" s="22" t="s">
        <v>5</v>
      </c>
      <c r="M613" s="23" t="s">
        <v>5</v>
      </c>
      <c r="N613" s="17">
        <f>N614+N624</f>
        <v>93988.799999999988</v>
      </c>
      <c r="O613" s="17">
        <f>O614+O624</f>
        <v>49004.700000000004</v>
      </c>
    </row>
    <row r="614" spans="1:15" ht="67.5" hidden="1" customHeight="1">
      <c r="A614" s="19" t="s">
        <v>970</v>
      </c>
      <c r="B614" s="31">
        <v>5801</v>
      </c>
      <c r="C614" s="21" t="s">
        <v>5</v>
      </c>
      <c r="D614" s="22" t="s">
        <v>5</v>
      </c>
      <c r="E614" s="22" t="s">
        <v>5</v>
      </c>
      <c r="F614" s="21" t="s">
        <v>5</v>
      </c>
      <c r="G614" s="22" t="s">
        <v>5</v>
      </c>
      <c r="H614" s="22" t="s">
        <v>5</v>
      </c>
      <c r="I614" s="22"/>
      <c r="J614" s="22"/>
      <c r="K614" s="22"/>
      <c r="L614" s="22" t="s">
        <v>5</v>
      </c>
      <c r="M614" s="23" t="s">
        <v>5</v>
      </c>
      <c r="N614" s="17">
        <f>SUM(N615:N623)</f>
        <v>93988.799999999988</v>
      </c>
      <c r="O614" s="17">
        <f>SUM(O615:O623)</f>
        <v>49004.700000000004</v>
      </c>
    </row>
    <row r="615" spans="1:15" ht="75.75" hidden="1" customHeight="1">
      <c r="A615" s="21" t="s">
        <v>817</v>
      </c>
      <c r="B615" s="31">
        <v>5802</v>
      </c>
      <c r="C615" s="33" t="s">
        <v>887</v>
      </c>
      <c r="D615" s="33" t="s">
        <v>971</v>
      </c>
      <c r="E615" s="33" t="s">
        <v>941</v>
      </c>
      <c r="F615" s="21"/>
      <c r="G615" s="22"/>
      <c r="H615" s="22"/>
      <c r="I615" s="22"/>
      <c r="J615" s="22"/>
      <c r="K615" s="22"/>
      <c r="L615" s="57" t="s">
        <v>392</v>
      </c>
      <c r="M615" s="57" t="s">
        <v>247</v>
      </c>
      <c r="N615" s="62">
        <f>2557.4+4721.5</f>
        <v>7278.9</v>
      </c>
      <c r="O615" s="62">
        <f>2867.2+4706.4</f>
        <v>7573.5999999999995</v>
      </c>
    </row>
    <row r="616" spans="1:15" ht="252" hidden="1">
      <c r="A616" s="21" t="s">
        <v>824</v>
      </c>
      <c r="B616" s="31">
        <v>5803</v>
      </c>
      <c r="C616" s="33" t="s">
        <v>972</v>
      </c>
      <c r="D616" s="33" t="s">
        <v>973</v>
      </c>
      <c r="E616" s="33" t="s">
        <v>917</v>
      </c>
      <c r="F616" s="21"/>
      <c r="G616" s="22"/>
      <c r="H616" s="22"/>
      <c r="I616" s="22"/>
      <c r="J616" s="22"/>
      <c r="K616" s="22"/>
      <c r="L616" s="57" t="s">
        <v>392</v>
      </c>
      <c r="M616" s="57" t="s">
        <v>247</v>
      </c>
      <c r="N616" s="62">
        <f>338.5+1161.4+60-60</f>
        <v>1499.9</v>
      </c>
      <c r="O616" s="62">
        <f>492+1152.5</f>
        <v>1644.5</v>
      </c>
    </row>
    <row r="617" spans="1:15" ht="72" hidden="1" customHeight="1">
      <c r="A617" s="21" t="s">
        <v>394</v>
      </c>
      <c r="B617" s="31">
        <v>5804</v>
      </c>
      <c r="C617" s="33" t="s">
        <v>887</v>
      </c>
      <c r="D617" s="33" t="s">
        <v>971</v>
      </c>
      <c r="E617" s="33" t="s">
        <v>941</v>
      </c>
      <c r="F617" s="21"/>
      <c r="G617" s="22"/>
      <c r="H617" s="22"/>
      <c r="I617" s="22"/>
      <c r="J617" s="22"/>
      <c r="K617" s="22"/>
      <c r="L617" s="57" t="s">
        <v>974</v>
      </c>
      <c r="M617" s="57" t="s">
        <v>975</v>
      </c>
      <c r="N617" s="62">
        <f>401+465+2504.4+305.4+177.3+58452.3-1006.8+60+465+88.4-80.3-177.3</f>
        <v>61654.399999999994</v>
      </c>
      <c r="O617" s="62">
        <f>442.7+485.3+7796.1</f>
        <v>8724.1</v>
      </c>
    </row>
    <row r="618" spans="1:15" ht="189" hidden="1" customHeight="1">
      <c r="A618" s="21" t="s">
        <v>883</v>
      </c>
      <c r="B618" s="31">
        <v>5805</v>
      </c>
      <c r="C618" s="33" t="s">
        <v>976</v>
      </c>
      <c r="D618" s="33" t="s">
        <v>977</v>
      </c>
      <c r="E618" s="33" t="s">
        <v>978</v>
      </c>
      <c r="F618" s="21" t="s">
        <v>979</v>
      </c>
      <c r="G618" s="22" t="s">
        <v>638</v>
      </c>
      <c r="H618" s="33" t="s">
        <v>980</v>
      </c>
      <c r="I618" s="33"/>
      <c r="J618" s="33"/>
      <c r="K618" s="33"/>
      <c r="L618" s="57" t="s">
        <v>981</v>
      </c>
      <c r="M618" s="57" t="s">
        <v>982</v>
      </c>
      <c r="N618" s="62">
        <f>465+8190.7+1706.6+80+144+201.9+100.6-465-80-144+64+128+32</f>
        <v>10423.800000000001</v>
      </c>
      <c r="O618" s="62">
        <f>6518+764+192+192</f>
        <v>7666</v>
      </c>
    </row>
    <row r="619" spans="1:15" ht="108" hidden="1" customHeight="1">
      <c r="A619" s="21" t="s">
        <v>921</v>
      </c>
      <c r="B619" s="31">
        <v>5806</v>
      </c>
      <c r="C619" s="33" t="s">
        <v>983</v>
      </c>
      <c r="D619" s="33" t="s">
        <v>984</v>
      </c>
      <c r="E619" s="33" t="s">
        <v>985</v>
      </c>
      <c r="F619" s="21"/>
      <c r="G619" s="22"/>
      <c r="H619" s="22"/>
      <c r="I619" s="22"/>
      <c r="J619" s="22"/>
      <c r="K619" s="22"/>
      <c r="L619" s="57" t="s">
        <v>392</v>
      </c>
      <c r="M619" s="57" t="s">
        <v>247</v>
      </c>
      <c r="N619" s="62">
        <f>738.4</f>
        <v>738.4</v>
      </c>
      <c r="O619" s="62">
        <f>738.4</f>
        <v>738.4</v>
      </c>
    </row>
    <row r="620" spans="1:15" ht="72.75" hidden="1" customHeight="1">
      <c r="A620" s="21" t="s">
        <v>840</v>
      </c>
      <c r="B620" s="31">
        <v>5807</v>
      </c>
      <c r="C620" s="33" t="s">
        <v>148</v>
      </c>
      <c r="D620" s="33" t="s">
        <v>986</v>
      </c>
      <c r="E620" s="33" t="s">
        <v>146</v>
      </c>
      <c r="F620" s="21"/>
      <c r="G620" s="22"/>
      <c r="H620" s="22"/>
      <c r="I620" s="22"/>
      <c r="J620" s="22"/>
      <c r="K620" s="22"/>
      <c r="L620" s="57" t="s">
        <v>248</v>
      </c>
      <c r="M620" s="57" t="s">
        <v>392</v>
      </c>
      <c r="N620" s="62">
        <f>4709.5+80.3</f>
        <v>4789.8</v>
      </c>
      <c r="O620" s="62">
        <f>8546.2</f>
        <v>8546.2000000000007</v>
      </c>
    </row>
    <row r="621" spans="1:15" ht="330.75" hidden="1">
      <c r="A621" s="21" t="s">
        <v>876</v>
      </c>
      <c r="B621" s="31">
        <v>5808</v>
      </c>
      <c r="C621" s="33" t="s">
        <v>148</v>
      </c>
      <c r="D621" s="33" t="s">
        <v>986</v>
      </c>
      <c r="E621" s="33" t="s">
        <v>146</v>
      </c>
      <c r="F621" s="21"/>
      <c r="G621" s="22"/>
      <c r="H621" s="22"/>
      <c r="I621" s="22"/>
      <c r="J621" s="22"/>
      <c r="K621" s="22"/>
      <c r="L621" s="57" t="s">
        <v>247</v>
      </c>
      <c r="M621" s="57" t="s">
        <v>253</v>
      </c>
      <c r="N621" s="62">
        <f>74.2+215+2147.4+1100-74.2</f>
        <v>3462.4</v>
      </c>
      <c r="O621" s="62">
        <f>13157.9</f>
        <v>13157.9</v>
      </c>
    </row>
    <row r="622" spans="1:15" ht="74.25" hidden="1" customHeight="1">
      <c r="A622" s="21" t="s">
        <v>788</v>
      </c>
      <c r="B622" s="31">
        <v>5809</v>
      </c>
      <c r="C622" s="33" t="s">
        <v>887</v>
      </c>
      <c r="D622" s="33" t="s">
        <v>971</v>
      </c>
      <c r="E622" s="33" t="s">
        <v>941</v>
      </c>
      <c r="F622" s="21"/>
      <c r="G622" s="22"/>
      <c r="H622" s="22"/>
      <c r="I622" s="22"/>
      <c r="J622" s="22"/>
      <c r="K622" s="22"/>
      <c r="L622" s="57" t="s">
        <v>987</v>
      </c>
      <c r="M622" s="57" t="s">
        <v>988</v>
      </c>
      <c r="N622" s="62">
        <f>2971.3+80.6+926.2-2971.3-926.2+2714.9+212.5+929.2+26.7</f>
        <v>3963.8999999999996</v>
      </c>
      <c r="O622" s="62">
        <f>954</f>
        <v>954</v>
      </c>
    </row>
    <row r="623" spans="1:15" ht="409.5" hidden="1">
      <c r="A623" s="21" t="s">
        <v>438</v>
      </c>
      <c r="B623" s="31">
        <v>5810</v>
      </c>
      <c r="C623" s="33" t="s">
        <v>371</v>
      </c>
      <c r="D623" s="33" t="s">
        <v>439</v>
      </c>
      <c r="E623" s="33" t="s">
        <v>23</v>
      </c>
      <c r="F623" s="32"/>
      <c r="G623" s="32"/>
      <c r="H623" s="32"/>
      <c r="I623" s="32"/>
      <c r="J623" s="32"/>
      <c r="K623" s="32"/>
      <c r="L623" s="27" t="s">
        <v>440</v>
      </c>
      <c r="M623" s="27" t="s">
        <v>441</v>
      </c>
      <c r="N623" s="60">
        <f>174.4+2.9</f>
        <v>177.3</v>
      </c>
      <c r="O623" s="60">
        <v>0</v>
      </c>
    </row>
    <row r="624" spans="1:15" ht="33.75" hidden="1" customHeight="1">
      <c r="A624" s="19" t="s">
        <v>989</v>
      </c>
      <c r="B624" s="31">
        <v>5900</v>
      </c>
      <c r="C624" s="21" t="s">
        <v>5</v>
      </c>
      <c r="D624" s="22" t="s">
        <v>5</v>
      </c>
      <c r="E624" s="22" t="s">
        <v>5</v>
      </c>
      <c r="F624" s="21" t="s">
        <v>5</v>
      </c>
      <c r="G624" s="22" t="s">
        <v>5</v>
      </c>
      <c r="H624" s="22" t="s">
        <v>5</v>
      </c>
      <c r="I624" s="22"/>
      <c r="J624" s="22"/>
      <c r="K624" s="22"/>
      <c r="L624" s="22" t="s">
        <v>5</v>
      </c>
      <c r="M624" s="23" t="s">
        <v>5</v>
      </c>
      <c r="N624" s="17">
        <f>SUM(N625:N626)</f>
        <v>0</v>
      </c>
      <c r="O624" s="17">
        <f>SUM(O625:O626)</f>
        <v>0</v>
      </c>
    </row>
    <row r="625" spans="1:15" ht="12.75" hidden="1" customHeight="1">
      <c r="A625" s="21" t="s">
        <v>9</v>
      </c>
      <c r="B625" s="31">
        <v>5901</v>
      </c>
      <c r="C625" s="21"/>
      <c r="D625" s="22"/>
      <c r="E625" s="22"/>
      <c r="F625" s="21"/>
      <c r="G625" s="22"/>
      <c r="H625" s="22"/>
      <c r="I625" s="22"/>
      <c r="J625" s="22"/>
      <c r="K625" s="22"/>
      <c r="L625" s="22"/>
      <c r="M625" s="23"/>
      <c r="N625" s="62"/>
      <c r="O625" s="62"/>
    </row>
    <row r="626" spans="1:15" ht="12.75" hidden="1" customHeight="1">
      <c r="A626" s="21" t="s">
        <v>9</v>
      </c>
      <c r="B626" s="31">
        <v>5902</v>
      </c>
      <c r="C626" s="21"/>
      <c r="D626" s="22"/>
      <c r="E626" s="22"/>
      <c r="F626" s="21"/>
      <c r="G626" s="22"/>
      <c r="H626" s="22"/>
      <c r="I626" s="22"/>
      <c r="J626" s="22"/>
      <c r="K626" s="22"/>
      <c r="L626" s="22"/>
      <c r="M626" s="23"/>
      <c r="N626" s="62"/>
      <c r="O626" s="62"/>
    </row>
    <row r="627" spans="1:15" ht="15" hidden="1" customHeight="1">
      <c r="A627" s="21" t="s">
        <v>990</v>
      </c>
      <c r="B627" s="31">
        <v>8000</v>
      </c>
      <c r="C627" s="21" t="s">
        <v>5</v>
      </c>
      <c r="D627" s="22" t="s">
        <v>5</v>
      </c>
      <c r="E627" s="22" t="s">
        <v>5</v>
      </c>
      <c r="F627" s="21" t="s">
        <v>5</v>
      </c>
      <c r="G627" s="22" t="s">
        <v>5</v>
      </c>
      <c r="H627" s="22" t="s">
        <v>5</v>
      </c>
      <c r="I627" s="22"/>
      <c r="J627" s="22"/>
      <c r="K627" s="22"/>
      <c r="L627" s="22" t="s">
        <v>5</v>
      </c>
      <c r="M627" s="23" t="s">
        <v>5</v>
      </c>
      <c r="N627" s="17">
        <f>N7+N211+N344+N482</f>
        <v>2293958.4000000004</v>
      </c>
      <c r="O627" s="17">
        <f>O7+O211+O344+O482</f>
        <v>2147600.7000000002</v>
      </c>
    </row>
    <row r="628" spans="1:15" hidden="1"/>
    <row r="629" spans="1:15" hidden="1">
      <c r="A629" s="2" t="s">
        <v>991</v>
      </c>
    </row>
    <row r="630" spans="1:15" hidden="1">
      <c r="A630" s="2" t="s">
        <v>992</v>
      </c>
    </row>
    <row r="631" spans="1:15" hidden="1"/>
  </sheetData>
  <autoFilter ref="B1:B630"/>
  <mergeCells count="66">
    <mergeCell ref="J180:J181"/>
    <mergeCell ref="K180:K181"/>
    <mergeCell ref="I171:I172"/>
    <mergeCell ref="A180:A181"/>
    <mergeCell ref="B180:B181"/>
    <mergeCell ref="C180:C181"/>
    <mergeCell ref="D180:D181"/>
    <mergeCell ref="E180:E181"/>
    <mergeCell ref="F180:F181"/>
    <mergeCell ref="G180:G181"/>
    <mergeCell ref="H180:H181"/>
    <mergeCell ref="I180:I181"/>
    <mergeCell ref="G168:G169"/>
    <mergeCell ref="H168:H169"/>
    <mergeCell ref="A171:A172"/>
    <mergeCell ref="B171:B172"/>
    <mergeCell ref="D171:D172"/>
    <mergeCell ref="E171:E172"/>
    <mergeCell ref="F171:F172"/>
    <mergeCell ref="G171:G172"/>
    <mergeCell ref="H171:H172"/>
    <mergeCell ref="A168:A169"/>
    <mergeCell ref="B168:B169"/>
    <mergeCell ref="C168:C169"/>
    <mergeCell ref="D168:D169"/>
    <mergeCell ref="E168:E169"/>
    <mergeCell ref="F168:F169"/>
    <mergeCell ref="F160:F161"/>
    <mergeCell ref="G160:G161"/>
    <mergeCell ref="H160:H161"/>
    <mergeCell ref="I160:I161"/>
    <mergeCell ref="J160:J161"/>
    <mergeCell ref="K160:K161"/>
    <mergeCell ref="G51:G54"/>
    <mergeCell ref="H51:H54"/>
    <mergeCell ref="I51:I54"/>
    <mergeCell ref="J51:J54"/>
    <mergeCell ref="K51:K54"/>
    <mergeCell ref="A160:A161"/>
    <mergeCell ref="B160:B161"/>
    <mergeCell ref="C160:C161"/>
    <mergeCell ref="D160:D161"/>
    <mergeCell ref="E160:E161"/>
    <mergeCell ref="F51:F54"/>
    <mergeCell ref="P4:P5"/>
    <mergeCell ref="Q4:Q5"/>
    <mergeCell ref="R4:S4"/>
    <mergeCell ref="A22:A39"/>
    <mergeCell ref="B22:B39"/>
    <mergeCell ref="C22:C39"/>
    <mergeCell ref="F22:F39"/>
    <mergeCell ref="A51:A54"/>
    <mergeCell ref="B51:B54"/>
    <mergeCell ref="C51:C54"/>
    <mergeCell ref="D51:D54"/>
    <mergeCell ref="E51:E54"/>
    <mergeCell ref="A1:O1"/>
    <mergeCell ref="A3:A5"/>
    <mergeCell ref="B3:B5"/>
    <mergeCell ref="C3:K3"/>
    <mergeCell ref="L3:M4"/>
    <mergeCell ref="N3:S3"/>
    <mergeCell ref="C4:E4"/>
    <mergeCell ref="F4:H4"/>
    <mergeCell ref="I4:K4"/>
    <mergeCell ref="N4:O4"/>
  </mergeCells>
  <pageMargins left="0.31496062992125984" right="0.31496062992125984" top="0.19685039370078741" bottom="0.19685039370078741" header="0.19685039370078741" footer="0"/>
  <pageSetup paperSize="9" scale="60" fitToHeight="0" orientation="landscape" r:id="rId1"/>
  <colBreaks count="1" manualBreakCount="1">
    <brk id="19"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Z100"/>
  <sheetViews>
    <sheetView view="pageBreakPreview" topLeftCell="A41" zoomScale="58" zoomScaleNormal="80" zoomScaleSheetLayoutView="58" workbookViewId="0">
      <selection activeCell="K48" sqref="K48"/>
    </sheetView>
  </sheetViews>
  <sheetFormatPr defaultColWidth="9.140625" defaultRowHeight="18.75"/>
  <cols>
    <col min="1" max="1" width="42.85546875" style="849" customWidth="1"/>
    <col min="2" max="2" width="4.7109375" style="850" customWidth="1"/>
    <col min="3" max="3" width="13" style="849" customWidth="1"/>
    <col min="4" max="4" width="6.7109375" style="849" customWidth="1"/>
    <col min="5" max="5" width="8.7109375" style="849" customWidth="1"/>
    <col min="6" max="6" width="15.85546875" style="849" customWidth="1"/>
    <col min="7" max="8" width="6.7109375" style="849" customWidth="1"/>
    <col min="9" max="9" width="56" style="849" customWidth="1"/>
    <col min="10" max="10" width="6.7109375" style="849" customWidth="1"/>
    <col min="11" max="11" width="8.140625" style="849" customWidth="1"/>
    <col min="12" max="13" width="6.7109375" style="849" customWidth="1"/>
    <col min="14" max="15" width="8.5703125" style="849" customWidth="1"/>
    <col min="16" max="16" width="8.7109375" style="849" customWidth="1"/>
    <col min="17" max="17" width="26" style="849" bestFit="1" customWidth="1"/>
    <col min="18" max="19" width="12" style="849" bestFit="1" customWidth="1"/>
    <col min="20" max="21" width="9.140625" style="849"/>
    <col min="22" max="22" width="10.5703125" style="849" customWidth="1"/>
    <col min="23" max="16384" width="9.140625" style="849"/>
  </cols>
  <sheetData>
    <row r="1" spans="1:19">
      <c r="A1" s="1164" t="s">
        <v>212</v>
      </c>
      <c r="B1" s="1164"/>
      <c r="C1" s="1164"/>
      <c r="D1" s="1164"/>
      <c r="E1" s="1164"/>
      <c r="F1" s="1164"/>
      <c r="G1" s="1164"/>
      <c r="H1" s="1164"/>
      <c r="I1" s="1164"/>
      <c r="J1" s="1164"/>
      <c r="K1" s="1164"/>
      <c r="L1" s="1164"/>
      <c r="M1" s="1164"/>
      <c r="N1" s="1164"/>
      <c r="O1" s="1164"/>
      <c r="P1" s="1164"/>
      <c r="Q1" s="1164"/>
      <c r="R1" s="1164"/>
      <c r="S1" s="1164"/>
    </row>
    <row r="2" spans="1:19">
      <c r="A2" s="1154" t="s">
        <v>211</v>
      </c>
      <c r="B2" s="1154"/>
      <c r="C2" s="1154"/>
      <c r="D2" s="1154"/>
      <c r="E2" s="1154"/>
      <c r="F2" s="1154"/>
      <c r="G2" s="1154"/>
      <c r="H2" s="1154"/>
      <c r="I2" s="1154"/>
      <c r="J2" s="1154"/>
      <c r="K2" s="1154"/>
      <c r="L2" s="1154"/>
      <c r="M2" s="1154"/>
      <c r="N2" s="1154"/>
      <c r="O2" s="1154"/>
      <c r="P2" s="1154"/>
      <c r="Q2" s="1154"/>
      <c r="R2" s="1154"/>
      <c r="S2" s="1154"/>
    </row>
    <row r="3" spans="1:19" ht="11.45" customHeight="1">
      <c r="S3" s="849" t="s">
        <v>210</v>
      </c>
    </row>
    <row r="4" spans="1:19" ht="22.5" customHeight="1">
      <c r="A4" s="1165" t="s">
        <v>209</v>
      </c>
      <c r="B4" s="1165" t="s">
        <v>208</v>
      </c>
      <c r="C4" s="1167" t="s">
        <v>207</v>
      </c>
      <c r="D4" s="1168"/>
      <c r="E4" s="1168"/>
      <c r="F4" s="1168"/>
      <c r="G4" s="1168"/>
      <c r="H4" s="1168"/>
      <c r="I4" s="1168"/>
      <c r="J4" s="1168"/>
      <c r="K4" s="1169"/>
      <c r="L4" s="1165" t="s">
        <v>206</v>
      </c>
      <c r="M4" s="1165"/>
      <c r="N4" s="1167" t="s">
        <v>205</v>
      </c>
      <c r="O4" s="1168"/>
      <c r="P4" s="1168"/>
      <c r="Q4" s="1168"/>
      <c r="R4" s="1168"/>
      <c r="S4" s="1169"/>
    </row>
    <row r="5" spans="1:19">
      <c r="A5" s="1165"/>
      <c r="B5" s="1165"/>
      <c r="C5" s="1166" t="s">
        <v>204</v>
      </c>
      <c r="D5" s="1166"/>
      <c r="E5" s="1166"/>
      <c r="F5" s="1166" t="s">
        <v>203</v>
      </c>
      <c r="G5" s="1166"/>
      <c r="H5" s="1166"/>
      <c r="I5" s="1166" t="s">
        <v>202</v>
      </c>
      <c r="J5" s="1166"/>
      <c r="K5" s="1166"/>
      <c r="L5" s="1165"/>
      <c r="M5" s="1165"/>
      <c r="N5" s="1167" t="s">
        <v>201</v>
      </c>
      <c r="O5" s="1169"/>
      <c r="P5" s="1155" t="s">
        <v>200</v>
      </c>
      <c r="Q5" s="1155" t="s">
        <v>199</v>
      </c>
      <c r="R5" s="1157" t="s">
        <v>198</v>
      </c>
      <c r="S5" s="1158"/>
    </row>
    <row r="6" spans="1:19" ht="225">
      <c r="A6" s="1165"/>
      <c r="B6" s="1165"/>
      <c r="C6" s="851" t="s">
        <v>197</v>
      </c>
      <c r="D6" s="851" t="s">
        <v>195</v>
      </c>
      <c r="E6" s="851" t="s">
        <v>194</v>
      </c>
      <c r="F6" s="851" t="s">
        <v>196</v>
      </c>
      <c r="G6" s="851" t="s">
        <v>195</v>
      </c>
      <c r="H6" s="851" t="s">
        <v>194</v>
      </c>
      <c r="I6" s="851" t="s">
        <v>196</v>
      </c>
      <c r="J6" s="851" t="s">
        <v>195</v>
      </c>
      <c r="K6" s="851" t="s">
        <v>194</v>
      </c>
      <c r="L6" s="852" t="s">
        <v>193</v>
      </c>
      <c r="M6" s="852" t="s">
        <v>192</v>
      </c>
      <c r="N6" s="852" t="s">
        <v>191</v>
      </c>
      <c r="O6" s="852" t="s">
        <v>190</v>
      </c>
      <c r="P6" s="1156"/>
      <c r="Q6" s="1156"/>
      <c r="R6" s="852">
        <v>2018</v>
      </c>
      <c r="S6" s="852">
        <v>2019</v>
      </c>
    </row>
    <row r="7" spans="1:19" s="854" customFormat="1">
      <c r="A7" s="853">
        <v>1</v>
      </c>
      <c r="B7" s="853">
        <v>2</v>
      </c>
      <c r="C7" s="853">
        <v>3</v>
      </c>
      <c r="D7" s="853">
        <v>4</v>
      </c>
      <c r="E7" s="853">
        <v>5</v>
      </c>
      <c r="F7" s="853">
        <v>6</v>
      </c>
      <c r="G7" s="853">
        <v>7</v>
      </c>
      <c r="H7" s="853">
        <v>8</v>
      </c>
      <c r="I7" s="853">
        <v>9</v>
      </c>
      <c r="J7" s="853">
        <v>10</v>
      </c>
      <c r="K7" s="853">
        <v>11</v>
      </c>
      <c r="L7" s="853">
        <v>12</v>
      </c>
      <c r="M7" s="853">
        <v>13</v>
      </c>
      <c r="N7" s="853">
        <v>14</v>
      </c>
      <c r="O7" s="853">
        <v>15</v>
      </c>
      <c r="P7" s="853">
        <v>16</v>
      </c>
      <c r="Q7" s="853">
        <v>17</v>
      </c>
      <c r="R7" s="853">
        <v>18</v>
      </c>
      <c r="S7" s="853">
        <v>19</v>
      </c>
    </row>
    <row r="8" spans="1:19" ht="150">
      <c r="A8" s="855" t="s">
        <v>189</v>
      </c>
      <c r="B8" s="856" t="s">
        <v>188</v>
      </c>
      <c r="C8" s="855" t="s">
        <v>5</v>
      </c>
      <c r="D8" s="857" t="s">
        <v>5</v>
      </c>
      <c r="E8" s="857" t="s">
        <v>5</v>
      </c>
      <c r="F8" s="855" t="s">
        <v>5</v>
      </c>
      <c r="G8" s="857" t="s">
        <v>5</v>
      </c>
      <c r="H8" s="857" t="s">
        <v>5</v>
      </c>
      <c r="I8" s="857" t="s">
        <v>5</v>
      </c>
      <c r="J8" s="857" t="s">
        <v>5</v>
      </c>
      <c r="K8" s="857" t="s">
        <v>5</v>
      </c>
      <c r="L8" s="857" t="s">
        <v>5</v>
      </c>
      <c r="M8" s="857" t="s">
        <v>5</v>
      </c>
      <c r="N8" s="858">
        <f t="shared" ref="N8:S8" si="0">N9+N55+N58+N70+N83</f>
        <v>0</v>
      </c>
      <c r="O8" s="858">
        <f t="shared" si="0"/>
        <v>0</v>
      </c>
      <c r="P8" s="858">
        <f t="shared" si="0"/>
        <v>0</v>
      </c>
      <c r="Q8" s="858">
        <f t="shared" si="0"/>
        <v>99770.3</v>
      </c>
      <c r="R8" s="858">
        <f t="shared" si="0"/>
        <v>99720.2</v>
      </c>
      <c r="S8" s="858">
        <f t="shared" si="0"/>
        <v>99098.2</v>
      </c>
    </row>
    <row r="9" spans="1:19" ht="168.75">
      <c r="A9" s="859" t="s">
        <v>187</v>
      </c>
      <c r="B9" s="860" t="s">
        <v>186</v>
      </c>
      <c r="C9" s="861" t="s">
        <v>5</v>
      </c>
      <c r="D9" s="862" t="s">
        <v>5</v>
      </c>
      <c r="E9" s="862" t="s">
        <v>5</v>
      </c>
      <c r="F9" s="861" t="s">
        <v>5</v>
      </c>
      <c r="G9" s="862" t="s">
        <v>5</v>
      </c>
      <c r="H9" s="862" t="s">
        <v>5</v>
      </c>
      <c r="I9" s="862" t="s">
        <v>5</v>
      </c>
      <c r="J9" s="862" t="s">
        <v>5</v>
      </c>
      <c r="K9" s="862" t="s">
        <v>5</v>
      </c>
      <c r="L9" s="862" t="s">
        <v>5</v>
      </c>
      <c r="M9" s="862" t="s">
        <v>5</v>
      </c>
      <c r="N9" s="863">
        <f>N12+N29+N43</f>
        <v>0</v>
      </c>
      <c r="O9" s="863">
        <f>O12+O29+O43</f>
        <v>0</v>
      </c>
      <c r="P9" s="863">
        <f>P12+P29+P43</f>
        <v>0</v>
      </c>
      <c r="Q9" s="863">
        <f>Q11+Q28+Q42</f>
        <v>95026.6</v>
      </c>
      <c r="R9" s="863">
        <f>R11+R28+R42</f>
        <v>94976.5</v>
      </c>
      <c r="S9" s="863">
        <f>S11+S28+S42</f>
        <v>94354.5</v>
      </c>
    </row>
    <row r="10" spans="1:19">
      <c r="A10" s="864" t="s">
        <v>4</v>
      </c>
      <c r="B10" s="865">
        <v>1002</v>
      </c>
      <c r="C10" s="866"/>
      <c r="D10" s="867"/>
      <c r="E10" s="867"/>
      <c r="F10" s="866"/>
      <c r="G10" s="867"/>
      <c r="H10" s="867"/>
      <c r="I10" s="867"/>
      <c r="J10" s="867"/>
      <c r="K10" s="867"/>
      <c r="L10" s="867"/>
      <c r="M10" s="867"/>
      <c r="N10" s="868"/>
      <c r="O10" s="867"/>
      <c r="P10" s="867"/>
      <c r="Q10" s="869"/>
      <c r="R10" s="869"/>
      <c r="S10" s="869"/>
    </row>
    <row r="11" spans="1:19">
      <c r="A11" s="1160" t="s">
        <v>185</v>
      </c>
      <c r="B11" s="870">
        <v>1015</v>
      </c>
      <c r="C11" s="871"/>
      <c r="D11" s="872"/>
      <c r="E11" s="872"/>
      <c r="F11" s="871"/>
      <c r="G11" s="872"/>
      <c r="H11" s="872"/>
      <c r="I11" s="872"/>
      <c r="J11" s="872"/>
      <c r="K11" s="872"/>
      <c r="L11" s="872"/>
      <c r="M11" s="872"/>
      <c r="N11" s="873"/>
      <c r="O11" s="872"/>
      <c r="P11" s="872"/>
      <c r="Q11" s="874">
        <f>Q12+Q20+Q22+Q23+Q24+Q26</f>
        <v>64398</v>
      </c>
      <c r="R11" s="874">
        <f>R12+R20+R22+R23+R24+R26</f>
        <v>64347.9</v>
      </c>
      <c r="S11" s="874">
        <f>S12+S20+S22+S23+S24+S26</f>
        <v>63725.9</v>
      </c>
    </row>
    <row r="12" spans="1:19" ht="134.44999999999999" customHeight="1">
      <c r="A12" s="1159"/>
      <c r="B12" s="875"/>
      <c r="C12" s="876" t="s">
        <v>148</v>
      </c>
      <c r="D12" s="876" t="s">
        <v>147</v>
      </c>
      <c r="E12" s="876" t="s">
        <v>146</v>
      </c>
      <c r="F12" s="876" t="s">
        <v>184</v>
      </c>
      <c r="G12" s="876" t="s">
        <v>183</v>
      </c>
      <c r="H12" s="876" t="s">
        <v>182</v>
      </c>
      <c r="I12" s="877" t="s">
        <v>181</v>
      </c>
      <c r="J12" s="878" t="s">
        <v>180</v>
      </c>
      <c r="K12" s="877" t="s">
        <v>179</v>
      </c>
      <c r="L12" s="876" t="s">
        <v>178</v>
      </c>
      <c r="M12" s="879" t="s">
        <v>177</v>
      </c>
      <c r="N12" s="869"/>
      <c r="O12" s="869"/>
      <c r="P12" s="869"/>
      <c r="Q12" s="869">
        <f>62964.1</f>
        <v>62964.1</v>
      </c>
      <c r="R12" s="869">
        <f>62964.1</f>
        <v>62964.1</v>
      </c>
      <c r="S12" s="869">
        <f>62964.1</f>
        <v>62964.1</v>
      </c>
    </row>
    <row r="13" spans="1:19" ht="144" customHeight="1">
      <c r="A13" s="1159"/>
      <c r="B13" s="880"/>
      <c r="C13" s="881" t="s">
        <v>176</v>
      </c>
      <c r="D13" s="882" t="s">
        <v>175</v>
      </c>
      <c r="E13" s="882" t="s">
        <v>174</v>
      </c>
      <c r="F13" s="875"/>
      <c r="G13" s="875"/>
      <c r="H13" s="875"/>
      <c r="I13" s="883" t="s">
        <v>173</v>
      </c>
      <c r="J13" s="883" t="s">
        <v>172</v>
      </c>
      <c r="K13" s="883" t="s">
        <v>171</v>
      </c>
      <c r="L13" s="884"/>
      <c r="M13" s="885"/>
      <c r="N13" s="885"/>
      <c r="O13" s="885"/>
      <c r="P13" s="885"/>
      <c r="Q13" s="885"/>
      <c r="R13" s="885"/>
      <c r="S13" s="885"/>
    </row>
    <row r="14" spans="1:19" ht="229.9" customHeight="1">
      <c r="A14" s="881"/>
      <c r="B14" s="880"/>
      <c r="C14" s="1159"/>
      <c r="D14" s="881"/>
      <c r="E14" s="881"/>
      <c r="F14" s="881"/>
      <c r="G14" s="886"/>
      <c r="H14" s="887"/>
      <c r="I14" s="883" t="s">
        <v>170</v>
      </c>
      <c r="J14" s="883" t="s">
        <v>169</v>
      </c>
      <c r="K14" s="883" t="s">
        <v>168</v>
      </c>
      <c r="L14" s="884"/>
      <c r="M14" s="885"/>
      <c r="N14" s="885"/>
      <c r="O14" s="885"/>
      <c r="P14" s="885"/>
      <c r="Q14" s="885"/>
      <c r="R14" s="885"/>
      <c r="S14" s="885"/>
    </row>
    <row r="15" spans="1:19" ht="112.5">
      <c r="A15" s="881"/>
      <c r="B15" s="880"/>
      <c r="C15" s="1159"/>
      <c r="D15" s="881"/>
      <c r="E15" s="881"/>
      <c r="F15" s="881"/>
      <c r="G15" s="881"/>
      <c r="H15" s="881"/>
      <c r="I15" s="883" t="s">
        <v>43</v>
      </c>
      <c r="J15" s="888" t="s">
        <v>42</v>
      </c>
      <c r="K15" s="883" t="s">
        <v>167</v>
      </c>
      <c r="L15" s="884"/>
      <c r="M15" s="885"/>
      <c r="N15" s="885"/>
      <c r="O15" s="885"/>
      <c r="P15" s="885"/>
      <c r="Q15" s="885"/>
      <c r="R15" s="885"/>
      <c r="S15" s="885"/>
    </row>
    <row r="16" spans="1:19" ht="131.25">
      <c r="A16" s="881"/>
      <c r="B16" s="880"/>
      <c r="C16" s="881"/>
      <c r="D16" s="881"/>
      <c r="E16" s="881"/>
      <c r="F16" s="881"/>
      <c r="G16" s="881"/>
      <c r="H16" s="881"/>
      <c r="I16" s="883" t="s">
        <v>166</v>
      </c>
      <c r="J16" s="888" t="s">
        <v>165</v>
      </c>
      <c r="K16" s="883" t="s">
        <v>164</v>
      </c>
      <c r="L16" s="884"/>
      <c r="M16" s="885"/>
      <c r="N16" s="885"/>
      <c r="O16" s="885"/>
      <c r="P16" s="885"/>
      <c r="Q16" s="885"/>
      <c r="R16" s="885"/>
      <c r="S16" s="885"/>
    </row>
    <row r="17" spans="1:26" ht="154.15" customHeight="1">
      <c r="A17" s="881"/>
      <c r="B17" s="880"/>
      <c r="C17" s="881"/>
      <c r="D17" s="881"/>
      <c r="E17" s="881"/>
      <c r="F17" s="881"/>
      <c r="G17" s="881"/>
      <c r="H17" s="881"/>
      <c r="I17" s="883" t="s">
        <v>163</v>
      </c>
      <c r="J17" s="888" t="s">
        <v>162</v>
      </c>
      <c r="K17" s="883" t="s">
        <v>161</v>
      </c>
      <c r="L17" s="884"/>
      <c r="M17" s="885"/>
      <c r="N17" s="885"/>
      <c r="O17" s="885"/>
      <c r="P17" s="885"/>
      <c r="Q17" s="885"/>
      <c r="R17" s="885"/>
      <c r="S17" s="885"/>
    </row>
    <row r="18" spans="1:26" ht="168.75">
      <c r="A18" s="881"/>
      <c r="B18" s="880"/>
      <c r="C18" s="881"/>
      <c r="D18" s="881"/>
      <c r="E18" s="881"/>
      <c r="F18" s="881"/>
      <c r="G18" s="881"/>
      <c r="H18" s="881"/>
      <c r="I18" s="883" t="s">
        <v>160</v>
      </c>
      <c r="J18" s="888" t="s">
        <v>159</v>
      </c>
      <c r="K18" s="883" t="s">
        <v>158</v>
      </c>
      <c r="L18" s="884"/>
      <c r="M18" s="885"/>
      <c r="N18" s="885"/>
      <c r="O18" s="885"/>
      <c r="P18" s="885"/>
      <c r="Q18" s="885"/>
      <c r="R18" s="885"/>
      <c r="S18" s="885"/>
    </row>
    <row r="19" spans="1:26" ht="112.5">
      <c r="A19" s="881"/>
      <c r="B19" s="880"/>
      <c r="C19" s="881"/>
      <c r="D19" s="881"/>
      <c r="E19" s="881"/>
      <c r="F19" s="881"/>
      <c r="G19" s="881"/>
      <c r="H19" s="881"/>
      <c r="I19" s="883" t="s">
        <v>157</v>
      </c>
      <c r="J19" s="888" t="s">
        <v>156</v>
      </c>
      <c r="K19" s="883" t="s">
        <v>155</v>
      </c>
      <c r="L19" s="884"/>
      <c r="M19" s="885"/>
      <c r="N19" s="885"/>
      <c r="O19" s="885"/>
      <c r="P19" s="885"/>
      <c r="Q19" s="885"/>
      <c r="R19" s="885"/>
      <c r="S19" s="885"/>
    </row>
    <row r="20" spans="1:26" ht="150.6" customHeight="1">
      <c r="A20" s="881"/>
      <c r="B20" s="870"/>
      <c r="C20" s="876" t="s">
        <v>148</v>
      </c>
      <c r="D20" s="876" t="s">
        <v>147</v>
      </c>
      <c r="E20" s="876" t="s">
        <v>146</v>
      </c>
      <c r="F20" s="876"/>
      <c r="G20" s="876"/>
      <c r="H20" s="876"/>
      <c r="I20" s="877" t="s">
        <v>154</v>
      </c>
      <c r="J20" s="878" t="s">
        <v>135</v>
      </c>
      <c r="K20" s="877" t="s">
        <v>134</v>
      </c>
      <c r="L20" s="889" t="s">
        <v>151</v>
      </c>
      <c r="M20" s="879" t="s">
        <v>153</v>
      </c>
      <c r="N20" s="890"/>
      <c r="O20" s="890"/>
      <c r="P20" s="890"/>
      <c r="Q20" s="890">
        <v>761.8</v>
      </c>
      <c r="R20" s="890">
        <v>761.8</v>
      </c>
      <c r="S20" s="890">
        <v>761.8</v>
      </c>
    </row>
    <row r="21" spans="1:26" ht="225">
      <c r="A21" s="881"/>
      <c r="B21" s="880"/>
      <c r="C21" s="881"/>
      <c r="D21" s="881"/>
      <c r="E21" s="881"/>
      <c r="F21" s="881"/>
      <c r="G21" s="881"/>
      <c r="H21" s="881"/>
      <c r="I21" s="883" t="s">
        <v>132</v>
      </c>
      <c r="J21" s="888" t="s">
        <v>131</v>
      </c>
      <c r="K21" s="883" t="s">
        <v>130</v>
      </c>
      <c r="L21" s="884"/>
      <c r="M21" s="885"/>
      <c r="N21" s="885"/>
      <c r="O21" s="885"/>
      <c r="P21" s="885"/>
      <c r="Q21" s="885"/>
      <c r="R21" s="885"/>
      <c r="S21" s="885"/>
    </row>
    <row r="22" spans="1:26" ht="337.5">
      <c r="A22" s="881"/>
      <c r="B22" s="891"/>
      <c r="C22" s="892" t="s">
        <v>148</v>
      </c>
      <c r="D22" s="892" t="s">
        <v>147</v>
      </c>
      <c r="E22" s="892" t="s">
        <v>146</v>
      </c>
      <c r="F22" s="892"/>
      <c r="G22" s="892"/>
      <c r="H22" s="892"/>
      <c r="I22" s="893" t="s">
        <v>94</v>
      </c>
      <c r="J22" s="894" t="s">
        <v>124</v>
      </c>
      <c r="K22" s="893" t="s">
        <v>123</v>
      </c>
      <c r="L22" s="895" t="s">
        <v>151</v>
      </c>
      <c r="M22" s="896" t="s">
        <v>152</v>
      </c>
      <c r="N22" s="897"/>
      <c r="O22" s="897"/>
      <c r="P22" s="897"/>
      <c r="Q22" s="897">
        <v>360</v>
      </c>
      <c r="R22" s="897"/>
      <c r="S22" s="897"/>
    </row>
    <row r="23" spans="1:26" ht="337.5">
      <c r="A23" s="881"/>
      <c r="B23" s="891"/>
      <c r="C23" s="892" t="s">
        <v>148</v>
      </c>
      <c r="D23" s="892" t="s">
        <v>147</v>
      </c>
      <c r="E23" s="892" t="s">
        <v>146</v>
      </c>
      <c r="F23" s="892"/>
      <c r="G23" s="892"/>
      <c r="H23" s="892"/>
      <c r="I23" s="893" t="s">
        <v>94</v>
      </c>
      <c r="J23" s="894" t="s">
        <v>124</v>
      </c>
      <c r="K23" s="893" t="s">
        <v>123</v>
      </c>
      <c r="L23" s="895" t="s">
        <v>151</v>
      </c>
      <c r="M23" s="896" t="s">
        <v>150</v>
      </c>
      <c r="N23" s="897"/>
      <c r="O23" s="897"/>
      <c r="P23" s="897"/>
      <c r="Q23" s="897">
        <v>245.4</v>
      </c>
      <c r="R23" s="897">
        <v>622</v>
      </c>
      <c r="S23" s="897"/>
    </row>
    <row r="24" spans="1:26" ht="159" customHeight="1">
      <c r="A24" s="881"/>
      <c r="B24" s="870"/>
      <c r="C24" s="876" t="s">
        <v>148</v>
      </c>
      <c r="D24" s="876" t="s">
        <v>147</v>
      </c>
      <c r="E24" s="876" t="s">
        <v>146</v>
      </c>
      <c r="F24" s="876" t="s">
        <v>145</v>
      </c>
      <c r="G24" s="876" t="s">
        <v>144</v>
      </c>
      <c r="H24" s="876" t="s">
        <v>143</v>
      </c>
      <c r="I24" s="877" t="s">
        <v>142</v>
      </c>
      <c r="J24" s="878" t="s">
        <v>135</v>
      </c>
      <c r="K24" s="877" t="s">
        <v>141</v>
      </c>
      <c r="L24" s="898" t="s">
        <v>19</v>
      </c>
      <c r="M24" s="899" t="s">
        <v>149</v>
      </c>
      <c r="N24" s="890"/>
      <c r="O24" s="890"/>
      <c r="P24" s="890"/>
      <c r="Q24" s="890">
        <v>38.1</v>
      </c>
      <c r="R24" s="890"/>
      <c r="S24" s="890"/>
    </row>
    <row r="25" spans="1:26" ht="264" customHeight="1">
      <c r="A25" s="900"/>
      <c r="B25" s="901"/>
      <c r="C25" s="900"/>
      <c r="D25" s="900"/>
      <c r="E25" s="900"/>
      <c r="F25" s="900"/>
      <c r="G25" s="900"/>
      <c r="H25" s="900"/>
      <c r="I25" s="902" t="s">
        <v>139</v>
      </c>
      <c r="J25" s="903" t="s">
        <v>48</v>
      </c>
      <c r="K25" s="902" t="s">
        <v>138</v>
      </c>
      <c r="L25" s="904"/>
      <c r="M25" s="905"/>
      <c r="N25" s="905"/>
      <c r="O25" s="905"/>
      <c r="P25" s="905"/>
      <c r="Q25" s="905"/>
      <c r="R25" s="905"/>
      <c r="S25" s="905"/>
    </row>
    <row r="26" spans="1:26" ht="159" customHeight="1">
      <c r="A26" s="881"/>
      <c r="B26" s="870"/>
      <c r="C26" s="876" t="s">
        <v>148</v>
      </c>
      <c r="D26" s="876" t="s">
        <v>147</v>
      </c>
      <c r="E26" s="876" t="s">
        <v>146</v>
      </c>
      <c r="F26" s="876" t="s">
        <v>145</v>
      </c>
      <c r="G26" s="876" t="s">
        <v>144</v>
      </c>
      <c r="H26" s="876" t="s">
        <v>143</v>
      </c>
      <c r="I26" s="877" t="s">
        <v>142</v>
      </c>
      <c r="J26" s="878" t="s">
        <v>135</v>
      </c>
      <c r="K26" s="877" t="s">
        <v>141</v>
      </c>
      <c r="L26" s="898" t="s">
        <v>19</v>
      </c>
      <c r="M26" s="899" t="s">
        <v>140</v>
      </c>
      <c r="N26" s="890"/>
      <c r="O26" s="890"/>
      <c r="P26" s="890"/>
      <c r="Q26" s="890">
        <v>28.6</v>
      </c>
      <c r="R26" s="890"/>
      <c r="S26" s="890"/>
    </row>
    <row r="27" spans="1:26" ht="263.45" customHeight="1">
      <c r="A27" s="900"/>
      <c r="B27" s="901"/>
      <c r="C27" s="900"/>
      <c r="D27" s="900"/>
      <c r="E27" s="900"/>
      <c r="F27" s="900"/>
      <c r="G27" s="900"/>
      <c r="H27" s="900"/>
      <c r="I27" s="902" t="s">
        <v>139</v>
      </c>
      <c r="J27" s="903" t="s">
        <v>48</v>
      </c>
      <c r="K27" s="902" t="s">
        <v>138</v>
      </c>
      <c r="L27" s="904"/>
      <c r="M27" s="905"/>
      <c r="N27" s="905"/>
      <c r="O27" s="905"/>
      <c r="P27" s="905"/>
      <c r="Q27" s="905"/>
      <c r="R27" s="905"/>
      <c r="S27" s="905"/>
    </row>
    <row r="28" spans="1:26">
      <c r="A28" s="1160" t="s">
        <v>137</v>
      </c>
      <c r="B28" s="906">
        <v>1024</v>
      </c>
      <c r="C28" s="881"/>
      <c r="D28" s="881"/>
      <c r="E28" s="881"/>
      <c r="F28" s="881"/>
      <c r="G28" s="881"/>
      <c r="H28" s="881"/>
      <c r="I28" s="883"/>
      <c r="J28" s="888"/>
      <c r="K28" s="883"/>
      <c r="L28" s="884"/>
      <c r="M28" s="885"/>
      <c r="N28" s="885"/>
      <c r="O28" s="885"/>
      <c r="P28" s="885"/>
      <c r="Q28" s="885">
        <f>Q29+Q31+Q33+Q35+Q37</f>
        <v>8532.7999999999993</v>
      </c>
      <c r="R28" s="885">
        <f>R29+R31+R33+R35+R37</f>
        <v>8532.7999999999993</v>
      </c>
      <c r="S28" s="885">
        <f>S29+S31+S33+S35+S37</f>
        <v>8532.7999999999993</v>
      </c>
      <c r="U28" s="907"/>
      <c r="V28" s="907"/>
      <c r="W28" s="907"/>
      <c r="X28" s="907"/>
      <c r="Y28" s="907"/>
      <c r="Z28" s="907"/>
    </row>
    <row r="29" spans="1:26" ht="178.15" customHeight="1">
      <c r="A29" s="1159"/>
      <c r="B29" s="908"/>
      <c r="C29" s="876" t="s">
        <v>118</v>
      </c>
      <c r="D29" s="876" t="s">
        <v>117</v>
      </c>
      <c r="E29" s="876" t="s">
        <v>116</v>
      </c>
      <c r="F29" s="876" t="s">
        <v>127</v>
      </c>
      <c r="G29" s="876" t="s">
        <v>126</v>
      </c>
      <c r="H29" s="876" t="s">
        <v>125</v>
      </c>
      <c r="I29" s="877" t="s">
        <v>136</v>
      </c>
      <c r="J29" s="878" t="s">
        <v>135</v>
      </c>
      <c r="K29" s="877" t="s">
        <v>134</v>
      </c>
      <c r="L29" s="876" t="s">
        <v>51</v>
      </c>
      <c r="M29" s="879" t="s">
        <v>133</v>
      </c>
      <c r="N29" s="869"/>
      <c r="O29" s="869"/>
      <c r="P29" s="869"/>
      <c r="Q29" s="869">
        <f>2320</f>
        <v>2320</v>
      </c>
      <c r="R29" s="869">
        <f>2320</f>
        <v>2320</v>
      </c>
      <c r="S29" s="869">
        <f>2320</f>
        <v>2320</v>
      </c>
      <c r="U29" s="907"/>
      <c r="V29" s="909"/>
      <c r="W29" s="909"/>
      <c r="X29" s="909"/>
      <c r="Y29" s="907"/>
      <c r="Z29" s="907"/>
    </row>
    <row r="30" spans="1:26" ht="300" customHeight="1">
      <c r="A30" s="910"/>
      <c r="B30" s="911"/>
      <c r="C30" s="900" t="s">
        <v>121</v>
      </c>
      <c r="D30" s="900" t="s">
        <v>120</v>
      </c>
      <c r="E30" s="900" t="s">
        <v>119</v>
      </c>
      <c r="F30" s="912"/>
      <c r="G30" s="912"/>
      <c r="H30" s="912"/>
      <c r="I30" s="902" t="s">
        <v>132</v>
      </c>
      <c r="J30" s="903" t="s">
        <v>131</v>
      </c>
      <c r="K30" s="902" t="s">
        <v>130</v>
      </c>
      <c r="L30" s="900"/>
      <c r="M30" s="905"/>
      <c r="N30" s="913"/>
      <c r="O30" s="913"/>
      <c r="P30" s="913"/>
      <c r="Q30" s="913"/>
      <c r="R30" s="913"/>
      <c r="S30" s="913"/>
    </row>
    <row r="31" spans="1:26" ht="129" customHeight="1">
      <c r="A31" s="910"/>
      <c r="B31" s="914"/>
      <c r="C31" s="876" t="s">
        <v>118</v>
      </c>
      <c r="D31" s="876" t="s">
        <v>117</v>
      </c>
      <c r="E31" s="876" t="s">
        <v>116</v>
      </c>
      <c r="F31" s="876" t="s">
        <v>127</v>
      </c>
      <c r="G31" s="876" t="s">
        <v>126</v>
      </c>
      <c r="H31" s="876" t="s">
        <v>125</v>
      </c>
      <c r="I31" s="1161" t="s">
        <v>94</v>
      </c>
      <c r="J31" s="878" t="s">
        <v>124</v>
      </c>
      <c r="K31" s="877" t="s">
        <v>123</v>
      </c>
      <c r="L31" s="876" t="s">
        <v>51</v>
      </c>
      <c r="M31" s="879" t="s">
        <v>129</v>
      </c>
      <c r="N31" s="890"/>
      <c r="O31" s="890"/>
      <c r="P31" s="890"/>
      <c r="Q31" s="890">
        <v>150</v>
      </c>
      <c r="R31" s="890">
        <v>150</v>
      </c>
      <c r="S31" s="890">
        <v>150</v>
      </c>
    </row>
    <row r="32" spans="1:26" ht="180.6" customHeight="1">
      <c r="A32" s="910"/>
      <c r="B32" s="911"/>
      <c r="C32" s="900" t="s">
        <v>121</v>
      </c>
      <c r="D32" s="900" t="s">
        <v>120</v>
      </c>
      <c r="E32" s="900" t="s">
        <v>119</v>
      </c>
      <c r="F32" s="902"/>
      <c r="G32" s="903"/>
      <c r="H32" s="902"/>
      <c r="I32" s="1162"/>
      <c r="J32" s="903"/>
      <c r="K32" s="902"/>
      <c r="L32" s="900"/>
      <c r="M32" s="915"/>
      <c r="N32" s="905"/>
      <c r="O32" s="905"/>
      <c r="P32" s="905"/>
      <c r="Q32" s="905"/>
      <c r="R32" s="905"/>
      <c r="S32" s="905"/>
    </row>
    <row r="33" spans="1:19" ht="138.6" customHeight="1">
      <c r="A33" s="910"/>
      <c r="B33" s="911"/>
      <c r="C33" s="881" t="s">
        <v>118</v>
      </c>
      <c r="D33" s="881" t="s">
        <v>117</v>
      </c>
      <c r="E33" s="881" t="s">
        <v>116</v>
      </c>
      <c r="F33" s="881" t="s">
        <v>127</v>
      </c>
      <c r="G33" s="881" t="s">
        <v>126</v>
      </c>
      <c r="H33" s="881" t="s">
        <v>125</v>
      </c>
      <c r="I33" s="1163" t="s">
        <v>94</v>
      </c>
      <c r="J33" s="888" t="s">
        <v>124</v>
      </c>
      <c r="K33" s="883" t="s">
        <v>123</v>
      </c>
      <c r="L33" s="900" t="s">
        <v>51</v>
      </c>
      <c r="M33" s="915" t="s">
        <v>128</v>
      </c>
      <c r="N33" s="905"/>
      <c r="O33" s="905"/>
      <c r="P33" s="905"/>
      <c r="Q33" s="905">
        <v>300</v>
      </c>
      <c r="R33" s="905">
        <v>300</v>
      </c>
      <c r="S33" s="905">
        <v>300</v>
      </c>
    </row>
    <row r="34" spans="1:19" ht="151.15" customHeight="1">
      <c r="A34" s="910"/>
      <c r="B34" s="916"/>
      <c r="C34" s="881" t="s">
        <v>121</v>
      </c>
      <c r="D34" s="881" t="s">
        <v>120</v>
      </c>
      <c r="E34" s="881" t="s">
        <v>119</v>
      </c>
      <c r="F34" s="877"/>
      <c r="G34" s="878"/>
      <c r="H34" s="877"/>
      <c r="I34" s="1163"/>
      <c r="J34" s="888"/>
      <c r="K34" s="883"/>
      <c r="L34" s="881"/>
      <c r="M34" s="917"/>
      <c r="N34" s="885"/>
      <c r="O34" s="885"/>
      <c r="P34" s="885"/>
      <c r="Q34" s="885"/>
      <c r="R34" s="885"/>
      <c r="S34" s="885"/>
    </row>
    <row r="35" spans="1:19" ht="154.9" customHeight="1">
      <c r="A35" s="910"/>
      <c r="B35" s="914"/>
      <c r="C35" s="876" t="s">
        <v>118</v>
      </c>
      <c r="D35" s="876" t="s">
        <v>117</v>
      </c>
      <c r="E35" s="876" t="s">
        <v>116</v>
      </c>
      <c r="F35" s="876" t="s">
        <v>127</v>
      </c>
      <c r="G35" s="876" t="s">
        <v>126</v>
      </c>
      <c r="H35" s="876" t="s">
        <v>125</v>
      </c>
      <c r="I35" s="1161" t="s">
        <v>94</v>
      </c>
      <c r="J35" s="878" t="s">
        <v>124</v>
      </c>
      <c r="K35" s="1161" t="s">
        <v>123</v>
      </c>
      <c r="L35" s="876" t="s">
        <v>51</v>
      </c>
      <c r="M35" s="879" t="s">
        <v>122</v>
      </c>
      <c r="N35" s="890"/>
      <c r="O35" s="890"/>
      <c r="P35" s="890"/>
      <c r="Q35" s="890">
        <v>100</v>
      </c>
      <c r="R35" s="890">
        <v>100</v>
      </c>
      <c r="S35" s="890">
        <v>100</v>
      </c>
    </row>
    <row r="36" spans="1:19" ht="142.9" customHeight="1">
      <c r="A36" s="910"/>
      <c r="B36" s="911"/>
      <c r="C36" s="900" t="s">
        <v>121</v>
      </c>
      <c r="D36" s="900" t="s">
        <v>120</v>
      </c>
      <c r="E36" s="900" t="s">
        <v>119</v>
      </c>
      <c r="F36" s="902"/>
      <c r="G36" s="903"/>
      <c r="H36" s="902"/>
      <c r="I36" s="1162"/>
      <c r="J36" s="903"/>
      <c r="K36" s="1162"/>
      <c r="L36" s="900"/>
      <c r="M36" s="915"/>
      <c r="N36" s="905"/>
      <c r="O36" s="905"/>
      <c r="P36" s="905"/>
      <c r="Q36" s="905"/>
      <c r="R36" s="905"/>
      <c r="S36" s="905"/>
    </row>
    <row r="37" spans="1:19" ht="149.44999999999999" customHeight="1">
      <c r="A37" s="910"/>
      <c r="B37" s="914"/>
      <c r="C37" s="876" t="s">
        <v>118</v>
      </c>
      <c r="D37" s="876" t="s">
        <v>117</v>
      </c>
      <c r="E37" s="876" t="s">
        <v>116</v>
      </c>
      <c r="F37" s="876" t="s">
        <v>115</v>
      </c>
      <c r="G37" s="876" t="s">
        <v>114</v>
      </c>
      <c r="H37" s="876" t="s">
        <v>113</v>
      </c>
      <c r="I37" s="918" t="s">
        <v>112</v>
      </c>
      <c r="J37" s="878" t="s">
        <v>111</v>
      </c>
      <c r="K37" s="877" t="s">
        <v>110</v>
      </c>
      <c r="L37" s="876" t="s">
        <v>109</v>
      </c>
      <c r="M37" s="879" t="s">
        <v>108</v>
      </c>
      <c r="N37" s="869"/>
      <c r="O37" s="869"/>
      <c r="P37" s="869"/>
      <c r="Q37" s="869">
        <v>5662.8</v>
      </c>
      <c r="R37" s="869">
        <v>5662.8</v>
      </c>
      <c r="S37" s="869">
        <v>5662.8</v>
      </c>
    </row>
    <row r="38" spans="1:19" ht="189.6" customHeight="1">
      <c r="A38" s="881"/>
      <c r="B38" s="919"/>
      <c r="C38" s="883" t="s">
        <v>107</v>
      </c>
      <c r="D38" s="881" t="s">
        <v>106</v>
      </c>
      <c r="E38" s="881" t="s">
        <v>105</v>
      </c>
      <c r="F38" s="875"/>
      <c r="G38" s="875"/>
      <c r="H38" s="875"/>
      <c r="I38" s="902" t="s">
        <v>104</v>
      </c>
      <c r="J38" s="903" t="s">
        <v>103</v>
      </c>
      <c r="K38" s="902" t="s">
        <v>102</v>
      </c>
      <c r="L38" s="881"/>
      <c r="M38" s="885"/>
      <c r="N38" s="885"/>
      <c r="O38" s="885"/>
      <c r="P38" s="885"/>
      <c r="Q38" s="885"/>
      <c r="R38" s="885"/>
      <c r="S38" s="885"/>
    </row>
    <row r="39" spans="1:19" ht="181.15" customHeight="1">
      <c r="A39" s="881"/>
      <c r="B39" s="919"/>
      <c r="C39" s="883"/>
      <c r="D39" s="881"/>
      <c r="E39" s="881"/>
      <c r="F39" s="875"/>
      <c r="G39" s="875"/>
      <c r="H39" s="875"/>
      <c r="I39" s="881" t="s">
        <v>101</v>
      </c>
      <c r="J39" s="881" t="s">
        <v>100</v>
      </c>
      <c r="K39" s="881" t="s">
        <v>99</v>
      </c>
      <c r="L39" s="881"/>
      <c r="M39" s="885"/>
      <c r="N39" s="885"/>
      <c r="O39" s="885"/>
      <c r="P39" s="885"/>
      <c r="Q39" s="885"/>
      <c r="R39" s="885"/>
      <c r="S39" s="885"/>
    </row>
    <row r="40" spans="1:19" ht="165.6" customHeight="1">
      <c r="A40" s="910"/>
      <c r="B40" s="916"/>
      <c r="C40" s="881"/>
      <c r="D40" s="881"/>
      <c r="E40" s="881"/>
      <c r="F40" s="881"/>
      <c r="G40" s="886"/>
      <c r="H40" s="887"/>
      <c r="I40" s="883" t="s">
        <v>98</v>
      </c>
      <c r="J40" s="888" t="s">
        <v>97</v>
      </c>
      <c r="K40" s="883" t="s">
        <v>96</v>
      </c>
      <c r="L40" s="881"/>
      <c r="M40" s="885"/>
      <c r="N40" s="885"/>
      <c r="O40" s="885"/>
      <c r="P40" s="885"/>
      <c r="Q40" s="885"/>
      <c r="R40" s="885"/>
      <c r="S40" s="885"/>
    </row>
    <row r="41" spans="1:19">
      <c r="A41" s="920"/>
      <c r="B41" s="916"/>
      <c r="C41" s="881"/>
      <c r="D41" s="881"/>
      <c r="E41" s="881"/>
      <c r="F41" s="881"/>
      <c r="G41" s="886"/>
      <c r="H41" s="887"/>
      <c r="I41" s="875"/>
      <c r="J41" s="875"/>
      <c r="K41" s="875"/>
      <c r="L41" s="881"/>
      <c r="M41" s="885"/>
      <c r="N41" s="885"/>
      <c r="O41" s="885"/>
      <c r="P41" s="885"/>
      <c r="Q41" s="885"/>
      <c r="R41" s="885"/>
      <c r="S41" s="885"/>
    </row>
    <row r="42" spans="1:19">
      <c r="A42" s="1159" t="s">
        <v>95</v>
      </c>
      <c r="B42" s="921">
        <v>1032</v>
      </c>
      <c r="C42" s="892"/>
      <c r="D42" s="892"/>
      <c r="E42" s="892"/>
      <c r="F42" s="892"/>
      <c r="G42" s="922"/>
      <c r="H42" s="923"/>
      <c r="I42" s="924"/>
      <c r="J42" s="924"/>
      <c r="K42" s="924"/>
      <c r="L42" s="892"/>
      <c r="M42" s="897"/>
      <c r="N42" s="897"/>
      <c r="O42" s="897"/>
      <c r="P42" s="897"/>
      <c r="Q42" s="897">
        <f>Q43+Q45+Q47+Q51</f>
        <v>22095.800000000003</v>
      </c>
      <c r="R42" s="897">
        <f>R43+R45+R47+R51</f>
        <v>22095.800000000003</v>
      </c>
      <c r="S42" s="897">
        <f>S43+S45+S47+S51</f>
        <v>22095.800000000003</v>
      </c>
    </row>
    <row r="43" spans="1:19" ht="273" customHeight="1">
      <c r="A43" s="1159"/>
      <c r="B43" s="875"/>
      <c r="C43" s="881" t="s">
        <v>83</v>
      </c>
      <c r="D43" s="881" t="s">
        <v>82</v>
      </c>
      <c r="E43" s="881" t="s">
        <v>81</v>
      </c>
      <c r="F43" s="881" t="s">
        <v>80</v>
      </c>
      <c r="G43" s="881" t="s">
        <v>79</v>
      </c>
      <c r="H43" s="881" t="s">
        <v>78</v>
      </c>
      <c r="I43" s="883" t="s">
        <v>94</v>
      </c>
      <c r="J43" s="888" t="s">
        <v>93</v>
      </c>
      <c r="K43" s="883" t="s">
        <v>92</v>
      </c>
      <c r="L43" s="882" t="s">
        <v>74</v>
      </c>
      <c r="M43" s="917" t="s">
        <v>91</v>
      </c>
      <c r="N43" s="925"/>
      <c r="O43" s="925"/>
      <c r="P43" s="925"/>
      <c r="Q43" s="925">
        <v>100</v>
      </c>
      <c r="R43" s="925">
        <v>100</v>
      </c>
      <c r="S43" s="925">
        <v>100</v>
      </c>
    </row>
    <row r="44" spans="1:19">
      <c r="A44" s="926"/>
      <c r="B44" s="927"/>
      <c r="C44" s="881"/>
      <c r="D44" s="881"/>
      <c r="E44" s="881"/>
      <c r="F44" s="881"/>
      <c r="G44" s="881"/>
      <c r="H44" s="881"/>
      <c r="I44" s="883"/>
      <c r="J44" s="888"/>
      <c r="K44" s="883"/>
      <c r="L44" s="882"/>
      <c r="M44" s="917"/>
      <c r="N44" s="925"/>
      <c r="O44" s="925"/>
      <c r="P44" s="925"/>
      <c r="Q44" s="925"/>
      <c r="R44" s="925"/>
      <c r="S44" s="925"/>
    </row>
    <row r="45" spans="1:19" ht="115.15" customHeight="1">
      <c r="A45" s="926"/>
      <c r="B45" s="908"/>
      <c r="C45" s="876" t="s">
        <v>83</v>
      </c>
      <c r="D45" s="876" t="s">
        <v>82</v>
      </c>
      <c r="E45" s="876" t="s">
        <v>81</v>
      </c>
      <c r="F45" s="876" t="s">
        <v>80</v>
      </c>
      <c r="G45" s="876" t="s">
        <v>79</v>
      </c>
      <c r="H45" s="876" t="s">
        <v>78</v>
      </c>
      <c r="I45" s="877" t="s">
        <v>90</v>
      </c>
      <c r="J45" s="877" t="s">
        <v>89</v>
      </c>
      <c r="K45" s="877" t="s">
        <v>88</v>
      </c>
      <c r="L45" s="876" t="s">
        <v>74</v>
      </c>
      <c r="M45" s="879" t="s">
        <v>87</v>
      </c>
      <c r="N45" s="869"/>
      <c r="O45" s="869"/>
      <c r="P45" s="869"/>
      <c r="Q45" s="869">
        <v>17463.400000000001</v>
      </c>
      <c r="R45" s="869">
        <v>17463.400000000001</v>
      </c>
      <c r="S45" s="869">
        <v>17463.400000000001</v>
      </c>
    </row>
    <row r="46" spans="1:19" ht="130.9" customHeight="1">
      <c r="A46" s="881"/>
      <c r="B46" s="919"/>
      <c r="C46" s="881"/>
      <c r="D46" s="881"/>
      <c r="E46" s="881"/>
      <c r="F46" s="881"/>
      <c r="G46" s="881"/>
      <c r="H46" s="881"/>
      <c r="I46" s="883" t="s">
        <v>86</v>
      </c>
      <c r="J46" s="883" t="s">
        <v>16</v>
      </c>
      <c r="K46" s="883" t="s">
        <v>85</v>
      </c>
      <c r="L46" s="881"/>
      <c r="M46" s="928"/>
      <c r="N46" s="925"/>
      <c r="O46" s="925"/>
      <c r="P46" s="925"/>
      <c r="Q46" s="925"/>
      <c r="R46" s="925"/>
      <c r="S46" s="925"/>
    </row>
    <row r="47" spans="1:19" ht="220.5" customHeight="1">
      <c r="A47" s="910"/>
      <c r="B47" s="914"/>
      <c r="C47" s="1160" t="s">
        <v>83</v>
      </c>
      <c r="D47" s="876" t="s">
        <v>82</v>
      </c>
      <c r="E47" s="876" t="s">
        <v>81</v>
      </c>
      <c r="F47" s="876" t="s">
        <v>80</v>
      </c>
      <c r="G47" s="876" t="s">
        <v>79</v>
      </c>
      <c r="H47" s="876" t="s">
        <v>78</v>
      </c>
      <c r="I47" s="877" t="s">
        <v>77</v>
      </c>
      <c r="J47" s="878" t="s">
        <v>76</v>
      </c>
      <c r="K47" s="877" t="s">
        <v>75</v>
      </c>
      <c r="L47" s="876" t="s">
        <v>74</v>
      </c>
      <c r="M47" s="879" t="s">
        <v>84</v>
      </c>
      <c r="N47" s="869"/>
      <c r="O47" s="869"/>
      <c r="P47" s="869"/>
      <c r="Q47" s="869">
        <v>2210.9</v>
      </c>
      <c r="R47" s="869">
        <v>2210.9</v>
      </c>
      <c r="S47" s="869">
        <v>2210.9</v>
      </c>
    </row>
    <row r="48" spans="1:19" ht="112.5">
      <c r="A48" s="910"/>
      <c r="B48" s="916"/>
      <c r="C48" s="1159"/>
      <c r="D48" s="881"/>
      <c r="E48" s="881"/>
      <c r="F48" s="881"/>
      <c r="G48" s="881"/>
      <c r="H48" s="881"/>
      <c r="I48" s="883" t="s">
        <v>72</v>
      </c>
      <c r="J48" s="888" t="s">
        <v>48</v>
      </c>
      <c r="K48" s="883" t="s">
        <v>71</v>
      </c>
      <c r="L48" s="881"/>
      <c r="M48" s="928"/>
      <c r="N48" s="925"/>
      <c r="O48" s="925"/>
      <c r="P48" s="925"/>
      <c r="Q48" s="925"/>
      <c r="R48" s="925"/>
      <c r="S48" s="925"/>
    </row>
    <row r="49" spans="1:19" ht="264.60000000000002" customHeight="1">
      <c r="A49" s="910"/>
      <c r="B49" s="916"/>
      <c r="C49" s="881"/>
      <c r="D49" s="881"/>
      <c r="E49" s="881"/>
      <c r="F49" s="881"/>
      <c r="G49" s="881"/>
      <c r="H49" s="881"/>
      <c r="I49" s="883" t="s">
        <v>70</v>
      </c>
      <c r="J49" s="888" t="s">
        <v>69</v>
      </c>
      <c r="K49" s="883" t="s">
        <v>68</v>
      </c>
      <c r="L49" s="881"/>
      <c r="M49" s="928"/>
      <c r="N49" s="925"/>
      <c r="O49" s="925"/>
      <c r="P49" s="925"/>
      <c r="Q49" s="925"/>
      <c r="R49" s="925"/>
      <c r="S49" s="925"/>
    </row>
    <row r="50" spans="1:19">
      <c r="A50" s="910"/>
      <c r="B50" s="916"/>
      <c r="C50" s="881"/>
      <c r="D50" s="881"/>
      <c r="E50" s="881"/>
      <c r="F50" s="881"/>
      <c r="G50" s="881"/>
      <c r="H50" s="881"/>
      <c r="I50" s="883"/>
      <c r="J50" s="888"/>
      <c r="K50" s="883"/>
      <c r="L50" s="881"/>
      <c r="M50" s="928"/>
      <c r="N50" s="925"/>
      <c r="O50" s="925"/>
      <c r="P50" s="925"/>
      <c r="Q50" s="925"/>
      <c r="R50" s="925"/>
      <c r="S50" s="925"/>
    </row>
    <row r="51" spans="1:19" ht="239.25" customHeight="1">
      <c r="A51" s="910"/>
      <c r="B51" s="916"/>
      <c r="C51" s="1160" t="s">
        <v>83</v>
      </c>
      <c r="D51" s="876" t="s">
        <v>82</v>
      </c>
      <c r="E51" s="876" t="s">
        <v>81</v>
      </c>
      <c r="F51" s="876" t="s">
        <v>80</v>
      </c>
      <c r="G51" s="876" t="s">
        <v>79</v>
      </c>
      <c r="H51" s="876" t="s">
        <v>78</v>
      </c>
      <c r="I51" s="877" t="s">
        <v>77</v>
      </c>
      <c r="J51" s="878" t="s">
        <v>76</v>
      </c>
      <c r="K51" s="877" t="s">
        <v>75</v>
      </c>
      <c r="L51" s="876" t="s">
        <v>74</v>
      </c>
      <c r="M51" s="879" t="s">
        <v>73</v>
      </c>
      <c r="N51" s="869"/>
      <c r="O51" s="869"/>
      <c r="P51" s="869"/>
      <c r="Q51" s="869">
        <v>2321.5</v>
      </c>
      <c r="R51" s="869">
        <v>2321.5</v>
      </c>
      <c r="S51" s="869">
        <v>2321.5</v>
      </c>
    </row>
    <row r="52" spans="1:19" ht="112.5">
      <c r="A52" s="910"/>
      <c r="B52" s="916"/>
      <c r="C52" s="1159"/>
      <c r="D52" s="881"/>
      <c r="E52" s="881"/>
      <c r="F52" s="881"/>
      <c r="G52" s="881"/>
      <c r="H52" s="881"/>
      <c r="I52" s="883" t="s">
        <v>72</v>
      </c>
      <c r="J52" s="888" t="s">
        <v>48</v>
      </c>
      <c r="K52" s="883" t="s">
        <v>71</v>
      </c>
      <c r="L52" s="881"/>
      <c r="M52" s="928"/>
      <c r="N52" s="925"/>
      <c r="O52" s="925"/>
      <c r="P52" s="925"/>
      <c r="Q52" s="925"/>
      <c r="R52" s="925"/>
      <c r="S52" s="925"/>
    </row>
    <row r="53" spans="1:19" ht="264.60000000000002" customHeight="1">
      <c r="A53" s="910"/>
      <c r="B53" s="916"/>
      <c r="C53" s="881"/>
      <c r="D53" s="881"/>
      <c r="E53" s="881"/>
      <c r="F53" s="881"/>
      <c r="G53" s="881"/>
      <c r="H53" s="881"/>
      <c r="I53" s="883" t="s">
        <v>70</v>
      </c>
      <c r="J53" s="888" t="s">
        <v>69</v>
      </c>
      <c r="K53" s="883" t="s">
        <v>68</v>
      </c>
      <c r="L53" s="881"/>
      <c r="M53" s="928"/>
      <c r="N53" s="925"/>
      <c r="O53" s="925"/>
      <c r="P53" s="925"/>
      <c r="Q53" s="925"/>
      <c r="R53" s="925"/>
      <c r="S53" s="925"/>
    </row>
    <row r="54" spans="1:19">
      <c r="A54" s="920"/>
      <c r="B54" s="911"/>
      <c r="C54" s="900"/>
      <c r="D54" s="900"/>
      <c r="E54" s="900"/>
      <c r="F54" s="900"/>
      <c r="G54" s="900"/>
      <c r="H54" s="900"/>
      <c r="I54" s="902"/>
      <c r="J54" s="903"/>
      <c r="K54" s="902"/>
      <c r="L54" s="900"/>
      <c r="M54" s="905"/>
      <c r="N54" s="913"/>
      <c r="O54" s="913"/>
      <c r="P54" s="913"/>
      <c r="Q54" s="913"/>
      <c r="R54" s="913"/>
      <c r="S54" s="913"/>
    </row>
    <row r="55" spans="1:19" ht="225">
      <c r="A55" s="859" t="s">
        <v>67</v>
      </c>
      <c r="B55" s="929" t="s">
        <v>66</v>
      </c>
      <c r="C55" s="861" t="s">
        <v>5</v>
      </c>
      <c r="D55" s="862" t="s">
        <v>5</v>
      </c>
      <c r="E55" s="862" t="s">
        <v>5</v>
      </c>
      <c r="F55" s="861" t="s">
        <v>5</v>
      </c>
      <c r="G55" s="862" t="s">
        <v>5</v>
      </c>
      <c r="H55" s="862" t="s">
        <v>5</v>
      </c>
      <c r="I55" s="862" t="s">
        <v>5</v>
      </c>
      <c r="J55" s="862" t="s">
        <v>5</v>
      </c>
      <c r="K55" s="862" t="s">
        <v>5</v>
      </c>
      <c r="L55" s="862" t="s">
        <v>5</v>
      </c>
      <c r="M55" s="863" t="s">
        <v>5</v>
      </c>
      <c r="N55" s="863"/>
      <c r="O55" s="863"/>
      <c r="P55" s="863"/>
      <c r="Q55" s="863"/>
      <c r="R55" s="858"/>
      <c r="S55" s="858"/>
    </row>
    <row r="56" spans="1:19">
      <c r="A56" s="864" t="s">
        <v>4</v>
      </c>
      <c r="B56" s="930" t="s">
        <v>65</v>
      </c>
      <c r="C56" s="866"/>
      <c r="D56" s="867"/>
      <c r="E56" s="867"/>
      <c r="F56" s="866"/>
      <c r="G56" s="867"/>
      <c r="H56" s="867"/>
      <c r="I56" s="867"/>
      <c r="J56" s="867"/>
      <c r="K56" s="867"/>
      <c r="L56" s="867"/>
      <c r="M56" s="931"/>
      <c r="N56" s="931"/>
      <c r="O56" s="931"/>
      <c r="P56" s="931"/>
      <c r="Q56" s="931"/>
      <c r="R56" s="932"/>
      <c r="S56" s="932"/>
    </row>
    <row r="57" spans="1:19">
      <c r="A57" s="933" t="s">
        <v>9</v>
      </c>
      <c r="B57" s="934"/>
      <c r="C57" s="933"/>
      <c r="D57" s="935"/>
      <c r="E57" s="935"/>
      <c r="F57" s="933"/>
      <c r="G57" s="935"/>
      <c r="H57" s="935"/>
      <c r="I57" s="935"/>
      <c r="J57" s="935"/>
      <c r="K57" s="935"/>
      <c r="L57" s="935"/>
      <c r="M57" s="936"/>
      <c r="N57" s="936"/>
      <c r="O57" s="936"/>
      <c r="P57" s="936"/>
      <c r="Q57" s="936"/>
      <c r="R57" s="936"/>
      <c r="S57" s="936"/>
    </row>
    <row r="58" spans="1:19" ht="225">
      <c r="A58" s="859" t="s">
        <v>64</v>
      </c>
      <c r="B58" s="929" t="s">
        <v>63</v>
      </c>
      <c r="C58" s="861" t="s">
        <v>5</v>
      </c>
      <c r="D58" s="862" t="s">
        <v>5</v>
      </c>
      <c r="E58" s="862" t="s">
        <v>5</v>
      </c>
      <c r="F58" s="861" t="s">
        <v>5</v>
      </c>
      <c r="G58" s="862" t="s">
        <v>5</v>
      </c>
      <c r="H58" s="862" t="s">
        <v>5</v>
      </c>
      <c r="I58" s="862" t="s">
        <v>5</v>
      </c>
      <c r="J58" s="862" t="s">
        <v>5</v>
      </c>
      <c r="K58" s="862" t="s">
        <v>5</v>
      </c>
      <c r="L58" s="862" t="s">
        <v>5</v>
      </c>
      <c r="M58" s="863" t="s">
        <v>5</v>
      </c>
      <c r="N58" s="863">
        <f t="shared" ref="N58:S58" si="1">N59</f>
        <v>0</v>
      </c>
      <c r="O58" s="863">
        <f t="shared" si="1"/>
        <v>0</v>
      </c>
      <c r="P58" s="863">
        <f t="shared" si="1"/>
        <v>0</v>
      </c>
      <c r="Q58" s="863">
        <f t="shared" si="1"/>
        <v>3708.9</v>
      </c>
      <c r="R58" s="863">
        <f t="shared" si="1"/>
        <v>3708.9</v>
      </c>
      <c r="S58" s="863">
        <f t="shared" si="1"/>
        <v>3708.9</v>
      </c>
    </row>
    <row r="59" spans="1:19" ht="131.25">
      <c r="A59" s="861" t="s">
        <v>62</v>
      </c>
      <c r="B59" s="937">
        <v>1201</v>
      </c>
      <c r="C59" s="861" t="s">
        <v>5</v>
      </c>
      <c r="D59" s="862" t="s">
        <v>5</v>
      </c>
      <c r="E59" s="862" t="s">
        <v>5</v>
      </c>
      <c r="F59" s="861" t="s">
        <v>5</v>
      </c>
      <c r="G59" s="862" t="s">
        <v>5</v>
      </c>
      <c r="H59" s="862" t="s">
        <v>5</v>
      </c>
      <c r="I59" s="862" t="s">
        <v>5</v>
      </c>
      <c r="J59" s="862" t="s">
        <v>5</v>
      </c>
      <c r="K59" s="862" t="s">
        <v>5</v>
      </c>
      <c r="L59" s="862" t="s">
        <v>5</v>
      </c>
      <c r="M59" s="863" t="s">
        <v>5</v>
      </c>
      <c r="N59" s="863">
        <f t="shared" ref="N59:S59" si="2">N61</f>
        <v>0</v>
      </c>
      <c r="O59" s="863">
        <f t="shared" si="2"/>
        <v>0</v>
      </c>
      <c r="P59" s="863">
        <f t="shared" si="2"/>
        <v>0</v>
      </c>
      <c r="Q59" s="863">
        <f t="shared" si="2"/>
        <v>3708.9</v>
      </c>
      <c r="R59" s="863">
        <f t="shared" si="2"/>
        <v>3708.9</v>
      </c>
      <c r="S59" s="863">
        <f t="shared" si="2"/>
        <v>3708.9</v>
      </c>
    </row>
    <row r="60" spans="1:19">
      <c r="A60" s="866" t="s">
        <v>4</v>
      </c>
      <c r="B60" s="938"/>
      <c r="C60" s="866"/>
      <c r="D60" s="867"/>
      <c r="E60" s="867"/>
      <c r="F60" s="866"/>
      <c r="G60" s="867"/>
      <c r="H60" s="867"/>
      <c r="I60" s="867"/>
      <c r="J60" s="867"/>
      <c r="K60" s="867"/>
      <c r="L60" s="867"/>
      <c r="M60" s="931"/>
      <c r="N60" s="931"/>
      <c r="O60" s="931"/>
      <c r="P60" s="931"/>
      <c r="Q60" s="931"/>
      <c r="R60" s="932"/>
      <c r="S60" s="932"/>
    </row>
    <row r="61" spans="1:19" ht="163.5" customHeight="1">
      <c r="A61" s="939" t="s">
        <v>61</v>
      </c>
      <c r="B61" s="940">
        <v>1202</v>
      </c>
      <c r="C61" s="1150" t="s">
        <v>60</v>
      </c>
      <c r="D61" s="941" t="s">
        <v>59</v>
      </c>
      <c r="E61" s="941" t="s">
        <v>58</v>
      </c>
      <c r="F61" s="942" t="s">
        <v>57</v>
      </c>
      <c r="G61" s="941" t="s">
        <v>56</v>
      </c>
      <c r="H61" s="941" t="s">
        <v>55</v>
      </c>
      <c r="I61" s="877" t="s">
        <v>54</v>
      </c>
      <c r="J61" s="878" t="s">
        <v>53</v>
      </c>
      <c r="K61" s="877" t="s">
        <v>52</v>
      </c>
      <c r="L61" s="941" t="s">
        <v>51</v>
      </c>
      <c r="M61" s="943" t="s">
        <v>50</v>
      </c>
      <c r="N61" s="944"/>
      <c r="O61" s="944"/>
      <c r="P61" s="944"/>
      <c r="Q61" s="944">
        <v>3708.9</v>
      </c>
      <c r="R61" s="944">
        <v>3708.9</v>
      </c>
      <c r="S61" s="944">
        <v>3708.9</v>
      </c>
    </row>
    <row r="62" spans="1:19" ht="182.45" customHeight="1">
      <c r="A62" s="910"/>
      <c r="B62" s="945"/>
      <c r="C62" s="1151"/>
      <c r="D62" s="946"/>
      <c r="E62" s="946"/>
      <c r="F62" s="947"/>
      <c r="G62" s="946"/>
      <c r="H62" s="946"/>
      <c r="I62" s="883" t="s">
        <v>49</v>
      </c>
      <c r="J62" s="888" t="s">
        <v>48</v>
      </c>
      <c r="K62" s="883" t="s">
        <v>47</v>
      </c>
      <c r="L62" s="946"/>
      <c r="M62" s="948"/>
      <c r="N62" s="948"/>
      <c r="O62" s="948"/>
      <c r="P62" s="948"/>
      <c r="Q62" s="948"/>
      <c r="R62" s="949"/>
      <c r="S62" s="949"/>
    </row>
    <row r="63" spans="1:19" ht="132.6" customHeight="1">
      <c r="A63" s="910"/>
      <c r="B63" s="945"/>
      <c r="C63" s="947"/>
      <c r="D63" s="946"/>
      <c r="E63" s="946"/>
      <c r="F63" s="947"/>
      <c r="G63" s="946"/>
      <c r="H63" s="946"/>
      <c r="I63" s="883" t="s">
        <v>46</v>
      </c>
      <c r="J63" s="883" t="s">
        <v>45</v>
      </c>
      <c r="K63" s="883" t="s">
        <v>44</v>
      </c>
      <c r="L63" s="946"/>
      <c r="M63" s="948"/>
      <c r="N63" s="948"/>
      <c r="O63" s="948"/>
      <c r="P63" s="948"/>
      <c r="Q63" s="948"/>
      <c r="R63" s="949"/>
      <c r="S63" s="949"/>
    </row>
    <row r="64" spans="1:19" ht="133.9" customHeight="1">
      <c r="A64" s="910"/>
      <c r="B64" s="945"/>
      <c r="C64" s="947"/>
      <c r="D64" s="946"/>
      <c r="E64" s="946"/>
      <c r="F64" s="947"/>
      <c r="G64" s="946"/>
      <c r="H64" s="946"/>
      <c r="I64" s="883" t="s">
        <v>43</v>
      </c>
      <c r="J64" s="888" t="s">
        <v>42</v>
      </c>
      <c r="K64" s="883" t="s">
        <v>41</v>
      </c>
      <c r="L64" s="946"/>
      <c r="M64" s="948"/>
      <c r="N64" s="948"/>
      <c r="O64" s="948"/>
      <c r="P64" s="948"/>
      <c r="Q64" s="948"/>
      <c r="R64" s="949"/>
      <c r="S64" s="949"/>
    </row>
    <row r="65" spans="1:19">
      <c r="A65" s="920"/>
      <c r="B65" s="950"/>
      <c r="C65" s="951"/>
      <c r="D65" s="952"/>
      <c r="E65" s="952"/>
      <c r="F65" s="951"/>
      <c r="G65" s="952"/>
      <c r="H65" s="952"/>
      <c r="I65" s="902"/>
      <c r="J65" s="903"/>
      <c r="K65" s="902"/>
      <c r="L65" s="952"/>
      <c r="M65" s="953"/>
      <c r="N65" s="953"/>
      <c r="O65" s="953"/>
      <c r="P65" s="953"/>
      <c r="Q65" s="953"/>
      <c r="R65" s="954"/>
      <c r="S65" s="954"/>
    </row>
    <row r="66" spans="1:19" ht="206.25">
      <c r="A66" s="859" t="s">
        <v>40</v>
      </c>
      <c r="B66" s="937">
        <v>1300</v>
      </c>
      <c r="C66" s="861" t="s">
        <v>5</v>
      </c>
      <c r="D66" s="862" t="s">
        <v>5</v>
      </c>
      <c r="E66" s="862" t="s">
        <v>5</v>
      </c>
      <c r="F66" s="861" t="s">
        <v>5</v>
      </c>
      <c r="G66" s="862" t="s">
        <v>5</v>
      </c>
      <c r="H66" s="862" t="s">
        <v>5</v>
      </c>
      <c r="I66" s="862" t="s">
        <v>5</v>
      </c>
      <c r="J66" s="862" t="s">
        <v>5</v>
      </c>
      <c r="K66" s="862" t="s">
        <v>5</v>
      </c>
      <c r="L66" s="862" t="s">
        <v>5</v>
      </c>
      <c r="M66" s="863" t="s">
        <v>5</v>
      </c>
      <c r="N66" s="863"/>
      <c r="O66" s="863"/>
      <c r="P66" s="863"/>
      <c r="Q66" s="863"/>
      <c r="R66" s="858"/>
      <c r="S66" s="858"/>
    </row>
    <row r="67" spans="1:19" s="955" customFormat="1" hidden="1">
      <c r="A67" s="866" t="s">
        <v>4</v>
      </c>
      <c r="B67" s="938">
        <v>1301</v>
      </c>
      <c r="C67" s="866"/>
      <c r="D67" s="867"/>
      <c r="E67" s="867"/>
      <c r="F67" s="866"/>
      <c r="G67" s="867"/>
      <c r="H67" s="867"/>
      <c r="I67" s="867"/>
      <c r="J67" s="867"/>
      <c r="K67" s="867"/>
      <c r="L67" s="867"/>
      <c r="M67" s="931"/>
      <c r="N67" s="931"/>
      <c r="O67" s="931"/>
      <c r="P67" s="931"/>
      <c r="Q67" s="931"/>
      <c r="R67" s="932"/>
      <c r="S67" s="932"/>
    </row>
    <row r="68" spans="1:19" ht="187.5">
      <c r="A68" s="859" t="s">
        <v>39</v>
      </c>
      <c r="B68" s="937">
        <v>1400</v>
      </c>
      <c r="C68" s="861" t="s">
        <v>5</v>
      </c>
      <c r="D68" s="862" t="s">
        <v>5</v>
      </c>
      <c r="E68" s="862" t="s">
        <v>5</v>
      </c>
      <c r="F68" s="861" t="s">
        <v>5</v>
      </c>
      <c r="G68" s="862" t="s">
        <v>5</v>
      </c>
      <c r="H68" s="862" t="s">
        <v>5</v>
      </c>
      <c r="I68" s="862" t="s">
        <v>5</v>
      </c>
      <c r="J68" s="862" t="s">
        <v>5</v>
      </c>
      <c r="K68" s="862" t="s">
        <v>5</v>
      </c>
      <c r="L68" s="862" t="s">
        <v>5</v>
      </c>
      <c r="M68" s="863" t="s">
        <v>5</v>
      </c>
      <c r="N68" s="863"/>
      <c r="O68" s="863"/>
      <c r="P68" s="863"/>
      <c r="Q68" s="863"/>
      <c r="R68" s="858"/>
      <c r="S68" s="858"/>
    </row>
    <row r="69" spans="1:19" s="955" customFormat="1">
      <c r="A69" s="866" t="s">
        <v>4</v>
      </c>
      <c r="B69" s="938">
        <v>1401</v>
      </c>
      <c r="C69" s="866"/>
      <c r="D69" s="867"/>
      <c r="E69" s="867"/>
      <c r="F69" s="866"/>
      <c r="G69" s="867"/>
      <c r="H69" s="867"/>
      <c r="I69" s="867"/>
      <c r="J69" s="867"/>
      <c r="K69" s="867"/>
      <c r="L69" s="867"/>
      <c r="M69" s="931"/>
      <c r="N69" s="931"/>
      <c r="O69" s="931"/>
      <c r="P69" s="931"/>
      <c r="Q69" s="931"/>
      <c r="R69" s="932"/>
      <c r="S69" s="932"/>
    </row>
    <row r="70" spans="1:19" ht="300">
      <c r="A70" s="859" t="s">
        <v>38</v>
      </c>
      <c r="B70" s="937">
        <v>1500</v>
      </c>
      <c r="C70" s="861" t="s">
        <v>5</v>
      </c>
      <c r="D70" s="862" t="s">
        <v>5</v>
      </c>
      <c r="E70" s="862" t="s">
        <v>5</v>
      </c>
      <c r="F70" s="861" t="s">
        <v>5</v>
      </c>
      <c r="G70" s="862" t="s">
        <v>5</v>
      </c>
      <c r="H70" s="862" t="s">
        <v>5</v>
      </c>
      <c r="I70" s="862" t="s">
        <v>5</v>
      </c>
      <c r="J70" s="862" t="s">
        <v>5</v>
      </c>
      <c r="K70" s="862" t="s">
        <v>5</v>
      </c>
      <c r="L70" s="862" t="s">
        <v>5</v>
      </c>
      <c r="M70" s="863" t="s">
        <v>5</v>
      </c>
      <c r="N70" s="863">
        <f t="shared" ref="N70:S70" si="3">N71</f>
        <v>0</v>
      </c>
      <c r="O70" s="863">
        <f t="shared" si="3"/>
        <v>0</v>
      </c>
      <c r="P70" s="863">
        <f t="shared" si="3"/>
        <v>0</v>
      </c>
      <c r="Q70" s="863">
        <f t="shared" si="3"/>
        <v>1034.8</v>
      </c>
      <c r="R70" s="863">
        <f t="shared" si="3"/>
        <v>1034.8</v>
      </c>
      <c r="S70" s="863">
        <f t="shared" si="3"/>
        <v>1034.8</v>
      </c>
    </row>
    <row r="71" spans="1:19" ht="93.75">
      <c r="A71" s="859" t="s">
        <v>37</v>
      </c>
      <c r="B71" s="937">
        <v>1501</v>
      </c>
      <c r="C71" s="861" t="s">
        <v>5</v>
      </c>
      <c r="D71" s="862" t="s">
        <v>5</v>
      </c>
      <c r="E71" s="862" t="s">
        <v>5</v>
      </c>
      <c r="F71" s="861" t="s">
        <v>5</v>
      </c>
      <c r="G71" s="862" t="s">
        <v>5</v>
      </c>
      <c r="H71" s="862" t="s">
        <v>5</v>
      </c>
      <c r="I71" s="862" t="s">
        <v>5</v>
      </c>
      <c r="J71" s="862" t="s">
        <v>5</v>
      </c>
      <c r="K71" s="862" t="s">
        <v>5</v>
      </c>
      <c r="L71" s="862" t="s">
        <v>5</v>
      </c>
      <c r="M71" s="863" t="s">
        <v>5</v>
      </c>
      <c r="N71" s="863">
        <f>N74</f>
        <v>0</v>
      </c>
      <c r="O71" s="863">
        <f>O74</f>
        <v>0</v>
      </c>
      <c r="P71" s="863">
        <f>P74</f>
        <v>0</v>
      </c>
      <c r="Q71" s="863">
        <f>Q73</f>
        <v>1034.8</v>
      </c>
      <c r="R71" s="863">
        <f>R73</f>
        <v>1034.8</v>
      </c>
      <c r="S71" s="863">
        <f>S73</f>
        <v>1034.8</v>
      </c>
    </row>
    <row r="72" spans="1:19" s="955" customFormat="1">
      <c r="A72" s="864" t="s">
        <v>4</v>
      </c>
      <c r="B72" s="938"/>
      <c r="C72" s="866"/>
      <c r="D72" s="867"/>
      <c r="E72" s="867"/>
      <c r="F72" s="866"/>
      <c r="G72" s="867"/>
      <c r="H72" s="867"/>
      <c r="I72" s="867"/>
      <c r="J72" s="867"/>
      <c r="K72" s="867"/>
      <c r="L72" s="867"/>
      <c r="M72" s="931"/>
      <c r="N72" s="931"/>
      <c r="O72" s="931"/>
      <c r="P72" s="931"/>
      <c r="Q72" s="931"/>
      <c r="R72" s="932"/>
      <c r="S72" s="932"/>
    </row>
    <row r="73" spans="1:19" s="955" customFormat="1">
      <c r="A73" s="1160" t="s">
        <v>36</v>
      </c>
      <c r="B73" s="870">
        <v>1528</v>
      </c>
      <c r="C73" s="871"/>
      <c r="D73" s="872"/>
      <c r="E73" s="872"/>
      <c r="F73" s="871"/>
      <c r="G73" s="872"/>
      <c r="H73" s="872"/>
      <c r="I73" s="872"/>
      <c r="J73" s="872"/>
      <c r="K73" s="872"/>
      <c r="L73" s="872" t="s">
        <v>19</v>
      </c>
      <c r="M73" s="874"/>
      <c r="N73" s="874"/>
      <c r="O73" s="874"/>
      <c r="P73" s="874"/>
      <c r="Q73" s="874">
        <f>Q74+Q77</f>
        <v>1034.8</v>
      </c>
      <c r="R73" s="874">
        <f>R74+R77</f>
        <v>1034.8</v>
      </c>
      <c r="S73" s="874">
        <f>S74+S77</f>
        <v>1034.8</v>
      </c>
    </row>
    <row r="74" spans="1:19" ht="123.6" customHeight="1">
      <c r="A74" s="1159"/>
      <c r="B74" s="875"/>
      <c r="C74" s="876" t="s">
        <v>25</v>
      </c>
      <c r="D74" s="956" t="s">
        <v>24</v>
      </c>
      <c r="E74" s="956" t="s">
        <v>23</v>
      </c>
      <c r="F74" s="876" t="s">
        <v>35</v>
      </c>
      <c r="G74" s="956" t="s">
        <v>34</v>
      </c>
      <c r="H74" s="956" t="s">
        <v>33</v>
      </c>
      <c r="I74" s="956"/>
      <c r="J74" s="956"/>
      <c r="K74" s="956"/>
      <c r="L74" s="956" t="s">
        <v>19</v>
      </c>
      <c r="M74" s="899" t="s">
        <v>32</v>
      </c>
      <c r="N74" s="944"/>
      <c r="O74" s="944"/>
      <c r="P74" s="944"/>
      <c r="Q74" s="944">
        <v>1000</v>
      </c>
      <c r="R74" s="944">
        <v>1000</v>
      </c>
      <c r="S74" s="944">
        <v>1000</v>
      </c>
    </row>
    <row r="75" spans="1:19" ht="159.6" customHeight="1">
      <c r="A75" s="881"/>
      <c r="B75" s="880"/>
      <c r="C75" s="881"/>
      <c r="D75" s="887"/>
      <c r="E75" s="887"/>
      <c r="F75" s="881" t="s">
        <v>31</v>
      </c>
      <c r="G75" s="887" t="s">
        <v>30</v>
      </c>
      <c r="H75" s="887" t="s">
        <v>29</v>
      </c>
      <c r="I75" s="887"/>
      <c r="J75" s="887"/>
      <c r="K75" s="887"/>
      <c r="L75" s="887"/>
      <c r="M75" s="957"/>
      <c r="N75" s="958"/>
      <c r="O75" s="958"/>
      <c r="P75" s="958"/>
      <c r="Q75" s="958"/>
      <c r="R75" s="958"/>
      <c r="S75" s="958"/>
    </row>
    <row r="76" spans="1:19" ht="159.6" customHeight="1">
      <c r="A76" s="881"/>
      <c r="B76" s="880"/>
      <c r="C76" s="881"/>
      <c r="D76" s="887"/>
      <c r="E76" s="887"/>
      <c r="F76" s="881" t="s">
        <v>28</v>
      </c>
      <c r="G76" s="887" t="s">
        <v>27</v>
      </c>
      <c r="H76" s="887" t="s">
        <v>26</v>
      </c>
      <c r="I76" s="887"/>
      <c r="J76" s="887"/>
      <c r="K76" s="887"/>
      <c r="L76" s="887"/>
      <c r="M76" s="957"/>
      <c r="N76" s="958"/>
      <c r="O76" s="958"/>
      <c r="P76" s="958"/>
      <c r="Q76" s="958"/>
      <c r="R76" s="958"/>
      <c r="S76" s="958"/>
    </row>
    <row r="77" spans="1:19" ht="127.15" customHeight="1">
      <c r="A77" s="881"/>
      <c r="B77" s="870"/>
      <c r="C77" s="876" t="s">
        <v>25</v>
      </c>
      <c r="D77" s="956" t="s">
        <v>24</v>
      </c>
      <c r="E77" s="956" t="s">
        <v>23</v>
      </c>
      <c r="F77" s="876" t="s">
        <v>22</v>
      </c>
      <c r="G77" s="956" t="s">
        <v>21</v>
      </c>
      <c r="H77" s="956" t="s">
        <v>20</v>
      </c>
      <c r="I77" s="956"/>
      <c r="J77" s="956"/>
      <c r="K77" s="956"/>
      <c r="L77" s="956" t="s">
        <v>19</v>
      </c>
      <c r="M77" s="899" t="s">
        <v>18</v>
      </c>
      <c r="N77" s="944"/>
      <c r="O77" s="944"/>
      <c r="P77" s="944"/>
      <c r="Q77" s="944">
        <v>34.799999999999997</v>
      </c>
      <c r="R77" s="944">
        <v>34.799999999999997</v>
      </c>
      <c r="S77" s="944">
        <v>34.799999999999997</v>
      </c>
    </row>
    <row r="78" spans="1:19" ht="156.6" customHeight="1">
      <c r="A78" s="881"/>
      <c r="B78" s="880"/>
      <c r="C78" s="881"/>
      <c r="D78" s="887"/>
      <c r="E78" s="887"/>
      <c r="F78" s="881" t="s">
        <v>17</v>
      </c>
      <c r="G78" s="887" t="s">
        <v>16</v>
      </c>
      <c r="H78" s="887" t="s">
        <v>15</v>
      </c>
      <c r="I78" s="887"/>
      <c r="J78" s="887"/>
      <c r="K78" s="887"/>
      <c r="L78" s="887"/>
      <c r="M78" s="957"/>
      <c r="N78" s="958"/>
      <c r="O78" s="958"/>
      <c r="P78" s="958"/>
      <c r="Q78" s="958"/>
      <c r="R78" s="958"/>
      <c r="S78" s="958"/>
    </row>
    <row r="79" spans="1:19">
      <c r="A79" s="900"/>
      <c r="B79" s="901"/>
      <c r="C79" s="900"/>
      <c r="D79" s="959"/>
      <c r="E79" s="959"/>
      <c r="F79" s="900"/>
      <c r="G79" s="959"/>
      <c r="H79" s="959"/>
      <c r="I79" s="959"/>
      <c r="J79" s="959"/>
      <c r="K79" s="959"/>
      <c r="L79" s="959"/>
      <c r="M79" s="960"/>
      <c r="N79" s="961"/>
      <c r="O79" s="961"/>
      <c r="P79" s="961"/>
      <c r="Q79" s="961"/>
      <c r="R79" s="961"/>
      <c r="S79" s="961"/>
    </row>
    <row r="80" spans="1:19" ht="93.75">
      <c r="A80" s="859" t="s">
        <v>14</v>
      </c>
      <c r="B80" s="937">
        <v>1600</v>
      </c>
      <c r="C80" s="861" t="s">
        <v>5</v>
      </c>
      <c r="D80" s="862" t="s">
        <v>5</v>
      </c>
      <c r="E80" s="862" t="s">
        <v>5</v>
      </c>
      <c r="F80" s="861" t="s">
        <v>5</v>
      </c>
      <c r="G80" s="862" t="s">
        <v>5</v>
      </c>
      <c r="H80" s="862" t="s">
        <v>5</v>
      </c>
      <c r="I80" s="862" t="s">
        <v>5</v>
      </c>
      <c r="J80" s="862" t="s">
        <v>5</v>
      </c>
      <c r="K80" s="862" t="s">
        <v>5</v>
      </c>
      <c r="L80" s="862" t="s">
        <v>5</v>
      </c>
      <c r="M80" s="863" t="s">
        <v>5</v>
      </c>
      <c r="N80" s="863"/>
      <c r="O80" s="863"/>
      <c r="P80" s="863"/>
      <c r="Q80" s="863"/>
      <c r="R80" s="858"/>
      <c r="S80" s="858"/>
    </row>
    <row r="81" spans="1:19" s="955" customFormat="1">
      <c r="A81" s="864" t="s">
        <v>4</v>
      </c>
      <c r="B81" s="938">
        <v>1601</v>
      </c>
      <c r="C81" s="866"/>
      <c r="D81" s="867"/>
      <c r="E81" s="867"/>
      <c r="F81" s="866"/>
      <c r="G81" s="867"/>
      <c r="H81" s="867"/>
      <c r="I81" s="867"/>
      <c r="J81" s="867"/>
      <c r="K81" s="867"/>
      <c r="L81" s="867"/>
      <c r="M81" s="931"/>
      <c r="N81" s="931"/>
      <c r="O81" s="931"/>
      <c r="P81" s="931"/>
      <c r="Q81" s="931"/>
      <c r="R81" s="932"/>
      <c r="S81" s="932"/>
    </row>
    <row r="82" spans="1:19">
      <c r="A82" s="933" t="s">
        <v>9</v>
      </c>
      <c r="B82" s="934"/>
      <c r="C82" s="933"/>
      <c r="D82" s="935"/>
      <c r="E82" s="935"/>
      <c r="F82" s="933"/>
      <c r="G82" s="935"/>
      <c r="H82" s="935"/>
      <c r="I82" s="935"/>
      <c r="J82" s="935"/>
      <c r="K82" s="935"/>
      <c r="L82" s="935"/>
      <c r="M82" s="936"/>
      <c r="N82" s="936"/>
      <c r="O82" s="936"/>
      <c r="P82" s="936"/>
      <c r="Q82" s="936"/>
      <c r="R82" s="936"/>
      <c r="S82" s="936"/>
    </row>
    <row r="83" spans="1:19" ht="206.25">
      <c r="A83" s="859" t="s">
        <v>13</v>
      </c>
      <c r="B83" s="937">
        <v>1700</v>
      </c>
      <c r="C83" s="861" t="s">
        <v>5</v>
      </c>
      <c r="D83" s="862" t="s">
        <v>5</v>
      </c>
      <c r="E83" s="862" t="s">
        <v>5</v>
      </c>
      <c r="F83" s="861" t="s">
        <v>5</v>
      </c>
      <c r="G83" s="862" t="s">
        <v>5</v>
      </c>
      <c r="H83" s="862" t="s">
        <v>5</v>
      </c>
      <c r="I83" s="862" t="s">
        <v>5</v>
      </c>
      <c r="J83" s="862" t="s">
        <v>5</v>
      </c>
      <c r="K83" s="862" t="s">
        <v>5</v>
      </c>
      <c r="L83" s="862" t="s">
        <v>5</v>
      </c>
      <c r="M83" s="863" t="s">
        <v>5</v>
      </c>
      <c r="N83" s="863">
        <f t="shared" ref="N83:S83" si="4">N84+N85+N86+N89</f>
        <v>0</v>
      </c>
      <c r="O83" s="863">
        <f t="shared" si="4"/>
        <v>0</v>
      </c>
      <c r="P83" s="863">
        <f t="shared" si="4"/>
        <v>0</v>
      </c>
      <c r="Q83" s="863">
        <f t="shared" si="4"/>
        <v>0</v>
      </c>
      <c r="R83" s="863">
        <f t="shared" si="4"/>
        <v>0</v>
      </c>
      <c r="S83" s="863">
        <f t="shared" si="4"/>
        <v>0</v>
      </c>
    </row>
    <row r="84" spans="1:19" ht="93.75">
      <c r="A84" s="859" t="s">
        <v>12</v>
      </c>
      <c r="B84" s="934">
        <v>1701</v>
      </c>
      <c r="C84" s="933"/>
      <c r="D84" s="935"/>
      <c r="E84" s="935"/>
      <c r="F84" s="933"/>
      <c r="G84" s="935"/>
      <c r="H84" s="935"/>
      <c r="I84" s="935"/>
      <c r="J84" s="935"/>
      <c r="K84" s="935"/>
      <c r="L84" s="935"/>
      <c r="M84" s="936"/>
      <c r="N84" s="936"/>
      <c r="O84" s="936"/>
      <c r="P84" s="936"/>
      <c r="Q84" s="936"/>
      <c r="R84" s="936"/>
      <c r="S84" s="936"/>
    </row>
    <row r="85" spans="1:19" ht="56.25">
      <c r="A85" s="859" t="s">
        <v>11</v>
      </c>
      <c r="B85" s="934">
        <v>1702</v>
      </c>
      <c r="C85" s="933"/>
      <c r="D85" s="935"/>
      <c r="E85" s="935"/>
      <c r="F85" s="933"/>
      <c r="G85" s="935"/>
      <c r="H85" s="935"/>
      <c r="I85" s="935"/>
      <c r="J85" s="935"/>
      <c r="K85" s="935"/>
      <c r="L85" s="935"/>
      <c r="M85" s="936"/>
      <c r="N85" s="936"/>
      <c r="O85" s="936"/>
      <c r="P85" s="936"/>
      <c r="Q85" s="936"/>
      <c r="R85" s="936"/>
      <c r="S85" s="936"/>
    </row>
    <row r="86" spans="1:19" ht="91.15" customHeight="1">
      <c r="A86" s="859" t="s">
        <v>10</v>
      </c>
      <c r="B86" s="937">
        <v>1703</v>
      </c>
      <c r="C86" s="861" t="s">
        <v>5</v>
      </c>
      <c r="D86" s="862" t="s">
        <v>5</v>
      </c>
      <c r="E86" s="862" t="s">
        <v>5</v>
      </c>
      <c r="F86" s="861" t="s">
        <v>5</v>
      </c>
      <c r="G86" s="862" t="s">
        <v>5</v>
      </c>
      <c r="H86" s="862" t="s">
        <v>5</v>
      </c>
      <c r="I86" s="862" t="s">
        <v>5</v>
      </c>
      <c r="J86" s="862" t="s">
        <v>5</v>
      </c>
      <c r="K86" s="862" t="s">
        <v>5</v>
      </c>
      <c r="L86" s="862" t="s">
        <v>5</v>
      </c>
      <c r="M86" s="863" t="s">
        <v>5</v>
      </c>
      <c r="N86" s="863"/>
      <c r="O86" s="863"/>
      <c r="P86" s="863"/>
      <c r="Q86" s="863"/>
      <c r="R86" s="858"/>
      <c r="S86" s="858"/>
    </row>
    <row r="87" spans="1:19" s="955" customFormat="1">
      <c r="A87" s="864" t="s">
        <v>4</v>
      </c>
      <c r="B87" s="938">
        <v>1704</v>
      </c>
      <c r="C87" s="866"/>
      <c r="D87" s="867"/>
      <c r="E87" s="867"/>
      <c r="F87" s="866"/>
      <c r="G87" s="867"/>
      <c r="H87" s="867"/>
      <c r="I87" s="867"/>
      <c r="J87" s="867"/>
      <c r="K87" s="867"/>
      <c r="L87" s="867"/>
      <c r="M87" s="931"/>
      <c r="N87" s="931"/>
      <c r="O87" s="931"/>
      <c r="P87" s="931"/>
      <c r="Q87" s="931"/>
      <c r="R87" s="932"/>
      <c r="S87" s="932"/>
    </row>
    <row r="88" spans="1:19">
      <c r="A88" s="933" t="s">
        <v>9</v>
      </c>
      <c r="B88" s="934"/>
      <c r="C88" s="933"/>
      <c r="D88" s="935"/>
      <c r="E88" s="935"/>
      <c r="F88" s="933"/>
      <c r="G88" s="935"/>
      <c r="H88" s="935"/>
      <c r="I88" s="935"/>
      <c r="J88" s="935"/>
      <c r="K88" s="935"/>
      <c r="L88" s="935"/>
      <c r="M88" s="936"/>
      <c r="N88" s="936"/>
      <c r="O88" s="936"/>
      <c r="P88" s="936"/>
      <c r="Q88" s="936"/>
      <c r="R88" s="936"/>
      <c r="S88" s="936"/>
    </row>
    <row r="89" spans="1:19" ht="56.25">
      <c r="A89" s="859" t="s">
        <v>8</v>
      </c>
      <c r="B89" s="937">
        <v>1800</v>
      </c>
      <c r="C89" s="861" t="s">
        <v>5</v>
      </c>
      <c r="D89" s="862" t="s">
        <v>5</v>
      </c>
      <c r="E89" s="862" t="s">
        <v>5</v>
      </c>
      <c r="F89" s="861" t="s">
        <v>5</v>
      </c>
      <c r="G89" s="862" t="s">
        <v>5</v>
      </c>
      <c r="H89" s="862" t="s">
        <v>5</v>
      </c>
      <c r="I89" s="862" t="s">
        <v>5</v>
      </c>
      <c r="J89" s="862" t="s">
        <v>5</v>
      </c>
      <c r="K89" s="862" t="s">
        <v>5</v>
      </c>
      <c r="L89" s="862" t="s">
        <v>5</v>
      </c>
      <c r="M89" s="863" t="s">
        <v>5</v>
      </c>
      <c r="N89" s="863">
        <f t="shared" ref="N89:S89" si="5">N90+N93</f>
        <v>0</v>
      </c>
      <c r="O89" s="863">
        <f t="shared" si="5"/>
        <v>0</v>
      </c>
      <c r="P89" s="863">
        <f t="shared" si="5"/>
        <v>0</v>
      </c>
      <c r="Q89" s="863">
        <f t="shared" si="5"/>
        <v>0</v>
      </c>
      <c r="R89" s="863">
        <f t="shared" si="5"/>
        <v>0</v>
      </c>
      <c r="S89" s="863">
        <f t="shared" si="5"/>
        <v>0</v>
      </c>
    </row>
    <row r="90" spans="1:19" ht="206.25">
      <c r="A90" s="859" t="s">
        <v>7</v>
      </c>
      <c r="B90" s="937">
        <v>1801</v>
      </c>
      <c r="C90" s="861" t="s">
        <v>5</v>
      </c>
      <c r="D90" s="862" t="s">
        <v>5</v>
      </c>
      <c r="E90" s="862" t="s">
        <v>5</v>
      </c>
      <c r="F90" s="861" t="s">
        <v>5</v>
      </c>
      <c r="G90" s="862" t="s">
        <v>5</v>
      </c>
      <c r="H90" s="862" t="s">
        <v>5</v>
      </c>
      <c r="I90" s="862" t="s">
        <v>5</v>
      </c>
      <c r="J90" s="862" t="s">
        <v>5</v>
      </c>
      <c r="K90" s="862" t="s">
        <v>5</v>
      </c>
      <c r="L90" s="862" t="s">
        <v>5</v>
      </c>
      <c r="M90" s="863" t="s">
        <v>5</v>
      </c>
      <c r="N90" s="863">
        <f t="shared" ref="N90:S90" si="6">N92</f>
        <v>0</v>
      </c>
      <c r="O90" s="863">
        <f t="shared" si="6"/>
        <v>0</v>
      </c>
      <c r="P90" s="863">
        <f t="shared" si="6"/>
        <v>0</v>
      </c>
      <c r="Q90" s="863">
        <f t="shared" si="6"/>
        <v>0</v>
      </c>
      <c r="R90" s="863">
        <f t="shared" si="6"/>
        <v>0</v>
      </c>
      <c r="S90" s="863">
        <f t="shared" si="6"/>
        <v>0</v>
      </c>
    </row>
    <row r="91" spans="1:19" s="955" customFormat="1">
      <c r="A91" s="864" t="s">
        <v>4</v>
      </c>
      <c r="B91" s="938">
        <v>1802</v>
      </c>
      <c r="C91" s="866"/>
      <c r="D91" s="867"/>
      <c r="E91" s="867"/>
      <c r="F91" s="866"/>
      <c r="G91" s="867"/>
      <c r="H91" s="867"/>
      <c r="I91" s="867"/>
      <c r="J91" s="867"/>
      <c r="K91" s="867"/>
      <c r="L91" s="867"/>
      <c r="M91" s="931"/>
      <c r="N91" s="931"/>
      <c r="O91" s="931"/>
      <c r="P91" s="931"/>
      <c r="Q91" s="931"/>
      <c r="R91" s="932"/>
      <c r="S91" s="932"/>
    </row>
    <row r="92" spans="1:19">
      <c r="A92" s="933"/>
      <c r="B92" s="934"/>
      <c r="C92" s="892"/>
      <c r="D92" s="923"/>
      <c r="E92" s="923"/>
      <c r="F92" s="892"/>
      <c r="G92" s="923"/>
      <c r="H92" s="923"/>
      <c r="I92" s="923"/>
      <c r="J92" s="923"/>
      <c r="K92" s="923"/>
      <c r="L92" s="923"/>
      <c r="M92" s="962"/>
      <c r="N92" s="963"/>
      <c r="O92" s="963"/>
      <c r="P92" s="963"/>
      <c r="Q92" s="963"/>
      <c r="R92" s="963"/>
      <c r="S92" s="963"/>
    </row>
    <row r="93" spans="1:19" ht="75">
      <c r="A93" s="859" t="s">
        <v>6</v>
      </c>
      <c r="B93" s="937">
        <v>1900</v>
      </c>
      <c r="C93" s="861" t="s">
        <v>5</v>
      </c>
      <c r="D93" s="862" t="s">
        <v>5</v>
      </c>
      <c r="E93" s="862" t="s">
        <v>5</v>
      </c>
      <c r="F93" s="861" t="s">
        <v>5</v>
      </c>
      <c r="G93" s="862" t="s">
        <v>5</v>
      </c>
      <c r="H93" s="862" t="s">
        <v>5</v>
      </c>
      <c r="I93" s="862" t="s">
        <v>5</v>
      </c>
      <c r="J93" s="862" t="s">
        <v>5</v>
      </c>
      <c r="K93" s="862" t="s">
        <v>5</v>
      </c>
      <c r="L93" s="862" t="s">
        <v>5</v>
      </c>
      <c r="M93" s="863" t="s">
        <v>5</v>
      </c>
      <c r="N93" s="863">
        <f t="shared" ref="N93:S93" si="7">N95+N96</f>
        <v>0</v>
      </c>
      <c r="O93" s="863">
        <f t="shared" si="7"/>
        <v>0</v>
      </c>
      <c r="P93" s="863">
        <f t="shared" si="7"/>
        <v>0</v>
      </c>
      <c r="Q93" s="863">
        <f t="shared" si="7"/>
        <v>0</v>
      </c>
      <c r="R93" s="863">
        <f t="shared" si="7"/>
        <v>0</v>
      </c>
      <c r="S93" s="863">
        <f t="shared" si="7"/>
        <v>0</v>
      </c>
    </row>
    <row r="94" spans="1:19" s="955" customFormat="1">
      <c r="A94" s="864" t="s">
        <v>4</v>
      </c>
      <c r="B94" s="938">
        <v>1901</v>
      </c>
      <c r="C94" s="866"/>
      <c r="D94" s="867"/>
      <c r="E94" s="867"/>
      <c r="F94" s="866"/>
      <c r="G94" s="867"/>
      <c r="H94" s="867"/>
      <c r="I94" s="867"/>
      <c r="J94" s="867"/>
      <c r="K94" s="867"/>
      <c r="L94" s="867"/>
      <c r="M94" s="931"/>
      <c r="N94" s="931"/>
      <c r="O94" s="931"/>
      <c r="P94" s="931"/>
      <c r="Q94" s="931"/>
      <c r="R94" s="932"/>
      <c r="S94" s="932"/>
    </row>
    <row r="95" spans="1:19">
      <c r="A95" s="892"/>
      <c r="B95" s="891"/>
      <c r="C95" s="892"/>
      <c r="D95" s="923"/>
      <c r="E95" s="923"/>
      <c r="F95" s="892"/>
      <c r="G95" s="923"/>
      <c r="H95" s="923"/>
      <c r="I95" s="923"/>
      <c r="J95" s="923"/>
      <c r="K95" s="923"/>
      <c r="L95" s="923"/>
      <c r="M95" s="962"/>
      <c r="N95" s="963"/>
      <c r="O95" s="963"/>
      <c r="P95" s="963"/>
      <c r="Q95" s="963"/>
      <c r="R95" s="963"/>
      <c r="S95" s="963"/>
    </row>
    <row r="96" spans="1:19">
      <c r="A96" s="892"/>
      <c r="B96" s="891"/>
      <c r="C96" s="892"/>
      <c r="D96" s="923"/>
      <c r="E96" s="892"/>
      <c r="F96" s="892"/>
      <c r="G96" s="922"/>
      <c r="H96" s="923"/>
      <c r="I96" s="923"/>
      <c r="J96" s="922"/>
      <c r="K96" s="923"/>
      <c r="L96" s="922"/>
      <c r="M96" s="897"/>
      <c r="N96" s="897"/>
      <c r="O96" s="897"/>
      <c r="P96" s="897"/>
      <c r="Q96" s="897"/>
      <c r="R96" s="897"/>
      <c r="S96" s="897"/>
    </row>
    <row r="98" spans="1:6">
      <c r="A98" s="849" t="s">
        <v>3</v>
      </c>
      <c r="B98" s="964"/>
      <c r="C98" s="965"/>
      <c r="D98" s="1152" t="s">
        <v>2</v>
      </c>
      <c r="E98" s="1152"/>
      <c r="F98" s="1152"/>
    </row>
    <row r="100" spans="1:6">
      <c r="A100" s="849" t="s">
        <v>1</v>
      </c>
      <c r="B100" s="964"/>
      <c r="C100" s="965"/>
      <c r="D100" s="1153" t="s">
        <v>0</v>
      </c>
      <c r="E100" s="1153"/>
      <c r="F100" s="1153"/>
    </row>
  </sheetData>
  <mergeCells count="28">
    <mergeCell ref="I33:I34"/>
    <mergeCell ref="A1:S1"/>
    <mergeCell ref="A4:A6"/>
    <mergeCell ref="B4:B6"/>
    <mergeCell ref="L4:M5"/>
    <mergeCell ref="C5:E5"/>
    <mergeCell ref="F5:H5"/>
    <mergeCell ref="C4:K4"/>
    <mergeCell ref="I5:K5"/>
    <mergeCell ref="N4:S4"/>
    <mergeCell ref="N5:O5"/>
    <mergeCell ref="I31:I32"/>
    <mergeCell ref="C61:C62"/>
    <mergeCell ref="D98:F98"/>
    <mergeCell ref="D100:F100"/>
    <mergeCell ref="A2:S2"/>
    <mergeCell ref="P5:P6"/>
    <mergeCell ref="Q5:Q6"/>
    <mergeCell ref="R5:S5"/>
    <mergeCell ref="C14:C15"/>
    <mergeCell ref="A42:A43"/>
    <mergeCell ref="C51:C52"/>
    <mergeCell ref="C47:C48"/>
    <mergeCell ref="A73:A74"/>
    <mergeCell ref="A11:A13"/>
    <mergeCell ref="A28:A29"/>
    <mergeCell ref="I35:I36"/>
    <mergeCell ref="K35:K36"/>
  </mergeCells>
  <pageMargins left="0" right="0" top="0.39370078740157483" bottom="0" header="0.31496062992125984" footer="0.31496062992125984"/>
  <pageSetup paperSize="9" scale="54" fitToHeight="0" orientation="landscape" r:id="rId1"/>
</worksheet>
</file>

<file path=xl/worksheets/sheet4.xml><?xml version="1.0" encoding="utf-8"?>
<worksheet xmlns="http://schemas.openxmlformats.org/spreadsheetml/2006/main" xmlns:r="http://schemas.openxmlformats.org/officeDocument/2006/relationships">
  <dimension ref="A1:V82"/>
  <sheetViews>
    <sheetView topLeftCell="A6" workbookViewId="0">
      <selection activeCell="F19" sqref="F19:F35"/>
    </sheetView>
  </sheetViews>
  <sheetFormatPr defaultRowHeight="11.25"/>
  <cols>
    <col min="1" max="1" width="51.7109375" style="92" customWidth="1"/>
    <col min="2" max="2" width="4.7109375" style="93" customWidth="1"/>
    <col min="3" max="3" width="15.7109375" style="92" customWidth="1"/>
    <col min="4" max="5" width="10.42578125" style="92" customWidth="1"/>
    <col min="6" max="6" width="15.7109375" style="92" customWidth="1"/>
    <col min="7" max="8" width="10.42578125" style="92" customWidth="1"/>
    <col min="9" max="9" width="34.28515625" style="92" customWidth="1"/>
    <col min="10" max="10" width="10.42578125" style="92" customWidth="1"/>
    <col min="11" max="11" width="11.28515625" style="92" customWidth="1"/>
    <col min="12" max="12" width="7.7109375" style="92" customWidth="1"/>
    <col min="13" max="13" width="11.5703125" style="92" customWidth="1"/>
    <col min="14" max="19" width="7.42578125" style="92" customWidth="1"/>
    <col min="20" max="21" width="9.140625" style="92"/>
    <col min="22" max="22" width="42" style="92" customWidth="1"/>
    <col min="23" max="256" width="9.140625" style="92"/>
    <col min="257" max="257" width="51.7109375" style="92" customWidth="1"/>
    <col min="258" max="258" width="4.7109375" style="92" customWidth="1"/>
    <col min="259" max="259" width="15.7109375" style="92" customWidth="1"/>
    <col min="260" max="261" width="10.42578125" style="92" customWidth="1"/>
    <col min="262" max="262" width="15.7109375" style="92" customWidth="1"/>
    <col min="263" max="264" width="10.42578125" style="92" customWidth="1"/>
    <col min="265" max="265" width="34.28515625" style="92" customWidth="1"/>
    <col min="266" max="266" width="10.42578125" style="92" customWidth="1"/>
    <col min="267" max="267" width="11.28515625" style="92" customWidth="1"/>
    <col min="268" max="268" width="7.7109375" style="92" customWidth="1"/>
    <col min="269" max="269" width="11.5703125" style="92" customWidth="1"/>
    <col min="270" max="275" width="7.42578125" style="92" customWidth="1"/>
    <col min="276" max="277" width="9.140625" style="92"/>
    <col min="278" max="278" width="42" style="92" customWidth="1"/>
    <col min="279" max="512" width="9.140625" style="92"/>
    <col min="513" max="513" width="51.7109375" style="92" customWidth="1"/>
    <col min="514" max="514" width="4.7109375" style="92" customWidth="1"/>
    <col min="515" max="515" width="15.7109375" style="92" customWidth="1"/>
    <col min="516" max="517" width="10.42578125" style="92" customWidth="1"/>
    <col min="518" max="518" width="15.7109375" style="92" customWidth="1"/>
    <col min="519" max="520" width="10.42578125" style="92" customWidth="1"/>
    <col min="521" max="521" width="34.28515625" style="92" customWidth="1"/>
    <col min="522" max="522" width="10.42578125" style="92" customWidth="1"/>
    <col min="523" max="523" width="11.28515625" style="92" customWidth="1"/>
    <col min="524" max="524" width="7.7109375" style="92" customWidth="1"/>
    <col min="525" max="525" width="11.5703125" style="92" customWidth="1"/>
    <col min="526" max="531" width="7.42578125" style="92" customWidth="1"/>
    <col min="532" max="533" width="9.140625" style="92"/>
    <col min="534" max="534" width="42" style="92" customWidth="1"/>
    <col min="535" max="768" width="9.140625" style="92"/>
    <col min="769" max="769" width="51.7109375" style="92" customWidth="1"/>
    <col min="770" max="770" width="4.7109375" style="92" customWidth="1"/>
    <col min="771" max="771" width="15.7109375" style="92" customWidth="1"/>
    <col min="772" max="773" width="10.42578125" style="92" customWidth="1"/>
    <col min="774" max="774" width="15.7109375" style="92" customWidth="1"/>
    <col min="775" max="776" width="10.42578125" style="92" customWidth="1"/>
    <col min="777" max="777" width="34.28515625" style="92" customWidth="1"/>
    <col min="778" max="778" width="10.42578125" style="92" customWidth="1"/>
    <col min="779" max="779" width="11.28515625" style="92" customWidth="1"/>
    <col min="780" max="780" width="7.7109375" style="92" customWidth="1"/>
    <col min="781" max="781" width="11.5703125" style="92" customWidth="1"/>
    <col min="782" max="787" width="7.42578125" style="92" customWidth="1"/>
    <col min="788" max="789" width="9.140625" style="92"/>
    <col min="790" max="790" width="42" style="92" customWidth="1"/>
    <col min="791" max="1024" width="9.140625" style="92"/>
    <col min="1025" max="1025" width="51.7109375" style="92" customWidth="1"/>
    <col min="1026" max="1026" width="4.7109375" style="92" customWidth="1"/>
    <col min="1027" max="1027" width="15.7109375" style="92" customWidth="1"/>
    <col min="1028" max="1029" width="10.42578125" style="92" customWidth="1"/>
    <col min="1030" max="1030" width="15.7109375" style="92" customWidth="1"/>
    <col min="1031" max="1032" width="10.42578125" style="92" customWidth="1"/>
    <col min="1033" max="1033" width="34.28515625" style="92" customWidth="1"/>
    <col min="1034" max="1034" width="10.42578125" style="92" customWidth="1"/>
    <col min="1035" max="1035" width="11.28515625" style="92" customWidth="1"/>
    <col min="1036" max="1036" width="7.7109375" style="92" customWidth="1"/>
    <col min="1037" max="1037" width="11.5703125" style="92" customWidth="1"/>
    <col min="1038" max="1043" width="7.42578125" style="92" customWidth="1"/>
    <col min="1044" max="1045" width="9.140625" style="92"/>
    <col min="1046" max="1046" width="42" style="92" customWidth="1"/>
    <col min="1047" max="1280" width="9.140625" style="92"/>
    <col min="1281" max="1281" width="51.7109375" style="92" customWidth="1"/>
    <col min="1282" max="1282" width="4.7109375" style="92" customWidth="1"/>
    <col min="1283" max="1283" width="15.7109375" style="92" customWidth="1"/>
    <col min="1284" max="1285" width="10.42578125" style="92" customWidth="1"/>
    <col min="1286" max="1286" width="15.7109375" style="92" customWidth="1"/>
    <col min="1287" max="1288" width="10.42578125" style="92" customWidth="1"/>
    <col min="1289" max="1289" width="34.28515625" style="92" customWidth="1"/>
    <col min="1290" max="1290" width="10.42578125" style="92" customWidth="1"/>
    <col min="1291" max="1291" width="11.28515625" style="92" customWidth="1"/>
    <col min="1292" max="1292" width="7.7109375" style="92" customWidth="1"/>
    <col min="1293" max="1293" width="11.5703125" style="92" customWidth="1"/>
    <col min="1294" max="1299" width="7.42578125" style="92" customWidth="1"/>
    <col min="1300" max="1301" width="9.140625" style="92"/>
    <col min="1302" max="1302" width="42" style="92" customWidth="1"/>
    <col min="1303" max="1536" width="9.140625" style="92"/>
    <col min="1537" max="1537" width="51.7109375" style="92" customWidth="1"/>
    <col min="1538" max="1538" width="4.7109375" style="92" customWidth="1"/>
    <col min="1539" max="1539" width="15.7109375" style="92" customWidth="1"/>
    <col min="1540" max="1541" width="10.42578125" style="92" customWidth="1"/>
    <col min="1542" max="1542" width="15.7109375" style="92" customWidth="1"/>
    <col min="1543" max="1544" width="10.42578125" style="92" customWidth="1"/>
    <col min="1545" max="1545" width="34.28515625" style="92" customWidth="1"/>
    <col min="1546" max="1546" width="10.42578125" style="92" customWidth="1"/>
    <col min="1547" max="1547" width="11.28515625" style="92" customWidth="1"/>
    <col min="1548" max="1548" width="7.7109375" style="92" customWidth="1"/>
    <col min="1549" max="1549" width="11.5703125" style="92" customWidth="1"/>
    <col min="1550" max="1555" width="7.42578125" style="92" customWidth="1"/>
    <col min="1556" max="1557" width="9.140625" style="92"/>
    <col min="1558" max="1558" width="42" style="92" customWidth="1"/>
    <col min="1559" max="1792" width="9.140625" style="92"/>
    <col min="1793" max="1793" width="51.7109375" style="92" customWidth="1"/>
    <col min="1794" max="1794" width="4.7109375" style="92" customWidth="1"/>
    <col min="1795" max="1795" width="15.7109375" style="92" customWidth="1"/>
    <col min="1796" max="1797" width="10.42578125" style="92" customWidth="1"/>
    <col min="1798" max="1798" width="15.7109375" style="92" customWidth="1"/>
    <col min="1799" max="1800" width="10.42578125" style="92" customWidth="1"/>
    <col min="1801" max="1801" width="34.28515625" style="92" customWidth="1"/>
    <col min="1802" max="1802" width="10.42578125" style="92" customWidth="1"/>
    <col min="1803" max="1803" width="11.28515625" style="92" customWidth="1"/>
    <col min="1804" max="1804" width="7.7109375" style="92" customWidth="1"/>
    <col min="1805" max="1805" width="11.5703125" style="92" customWidth="1"/>
    <col min="1806" max="1811" width="7.42578125" style="92" customWidth="1"/>
    <col min="1812" max="1813" width="9.140625" style="92"/>
    <col min="1814" max="1814" width="42" style="92" customWidth="1"/>
    <col min="1815" max="2048" width="9.140625" style="92"/>
    <col min="2049" max="2049" width="51.7109375" style="92" customWidth="1"/>
    <col min="2050" max="2050" width="4.7109375" style="92" customWidth="1"/>
    <col min="2051" max="2051" width="15.7109375" style="92" customWidth="1"/>
    <col min="2052" max="2053" width="10.42578125" style="92" customWidth="1"/>
    <col min="2054" max="2054" width="15.7109375" style="92" customWidth="1"/>
    <col min="2055" max="2056" width="10.42578125" style="92" customWidth="1"/>
    <col min="2057" max="2057" width="34.28515625" style="92" customWidth="1"/>
    <col min="2058" max="2058" width="10.42578125" style="92" customWidth="1"/>
    <col min="2059" max="2059" width="11.28515625" style="92" customWidth="1"/>
    <col min="2060" max="2060" width="7.7109375" style="92" customWidth="1"/>
    <col min="2061" max="2061" width="11.5703125" style="92" customWidth="1"/>
    <col min="2062" max="2067" width="7.42578125" style="92" customWidth="1"/>
    <col min="2068" max="2069" width="9.140625" style="92"/>
    <col min="2070" max="2070" width="42" style="92" customWidth="1"/>
    <col min="2071" max="2304" width="9.140625" style="92"/>
    <col min="2305" max="2305" width="51.7109375" style="92" customWidth="1"/>
    <col min="2306" max="2306" width="4.7109375" style="92" customWidth="1"/>
    <col min="2307" max="2307" width="15.7109375" style="92" customWidth="1"/>
    <col min="2308" max="2309" width="10.42578125" style="92" customWidth="1"/>
    <col min="2310" max="2310" width="15.7109375" style="92" customWidth="1"/>
    <col min="2311" max="2312" width="10.42578125" style="92" customWidth="1"/>
    <col min="2313" max="2313" width="34.28515625" style="92" customWidth="1"/>
    <col min="2314" max="2314" width="10.42578125" style="92" customWidth="1"/>
    <col min="2315" max="2315" width="11.28515625" style="92" customWidth="1"/>
    <col min="2316" max="2316" width="7.7109375" style="92" customWidth="1"/>
    <col min="2317" max="2317" width="11.5703125" style="92" customWidth="1"/>
    <col min="2318" max="2323" width="7.42578125" style="92" customWidth="1"/>
    <col min="2324" max="2325" width="9.140625" style="92"/>
    <col min="2326" max="2326" width="42" style="92" customWidth="1"/>
    <col min="2327" max="2560" width="9.140625" style="92"/>
    <col min="2561" max="2561" width="51.7109375" style="92" customWidth="1"/>
    <col min="2562" max="2562" width="4.7109375" style="92" customWidth="1"/>
    <col min="2563" max="2563" width="15.7109375" style="92" customWidth="1"/>
    <col min="2564" max="2565" width="10.42578125" style="92" customWidth="1"/>
    <col min="2566" max="2566" width="15.7109375" style="92" customWidth="1"/>
    <col min="2567" max="2568" width="10.42578125" style="92" customWidth="1"/>
    <col min="2569" max="2569" width="34.28515625" style="92" customWidth="1"/>
    <col min="2570" max="2570" width="10.42578125" style="92" customWidth="1"/>
    <col min="2571" max="2571" width="11.28515625" style="92" customWidth="1"/>
    <col min="2572" max="2572" width="7.7109375" style="92" customWidth="1"/>
    <col min="2573" max="2573" width="11.5703125" style="92" customWidth="1"/>
    <col min="2574" max="2579" width="7.42578125" style="92" customWidth="1"/>
    <col min="2580" max="2581" width="9.140625" style="92"/>
    <col min="2582" max="2582" width="42" style="92" customWidth="1"/>
    <col min="2583" max="2816" width="9.140625" style="92"/>
    <col min="2817" max="2817" width="51.7109375" style="92" customWidth="1"/>
    <col min="2818" max="2818" width="4.7109375" style="92" customWidth="1"/>
    <col min="2819" max="2819" width="15.7109375" style="92" customWidth="1"/>
    <col min="2820" max="2821" width="10.42578125" style="92" customWidth="1"/>
    <col min="2822" max="2822" width="15.7109375" style="92" customWidth="1"/>
    <col min="2823" max="2824" width="10.42578125" style="92" customWidth="1"/>
    <col min="2825" max="2825" width="34.28515625" style="92" customWidth="1"/>
    <col min="2826" max="2826" width="10.42578125" style="92" customWidth="1"/>
    <col min="2827" max="2827" width="11.28515625" style="92" customWidth="1"/>
    <col min="2828" max="2828" width="7.7109375" style="92" customWidth="1"/>
    <col min="2829" max="2829" width="11.5703125" style="92" customWidth="1"/>
    <col min="2830" max="2835" width="7.42578125" style="92" customWidth="1"/>
    <col min="2836" max="2837" width="9.140625" style="92"/>
    <col min="2838" max="2838" width="42" style="92" customWidth="1"/>
    <col min="2839" max="3072" width="9.140625" style="92"/>
    <col min="3073" max="3073" width="51.7109375" style="92" customWidth="1"/>
    <col min="3074" max="3074" width="4.7109375" style="92" customWidth="1"/>
    <col min="3075" max="3075" width="15.7109375" style="92" customWidth="1"/>
    <col min="3076" max="3077" width="10.42578125" style="92" customWidth="1"/>
    <col min="3078" max="3078" width="15.7109375" style="92" customWidth="1"/>
    <col min="3079" max="3080" width="10.42578125" style="92" customWidth="1"/>
    <col min="3081" max="3081" width="34.28515625" style="92" customWidth="1"/>
    <col min="3082" max="3082" width="10.42578125" style="92" customWidth="1"/>
    <col min="3083" max="3083" width="11.28515625" style="92" customWidth="1"/>
    <col min="3084" max="3084" width="7.7109375" style="92" customWidth="1"/>
    <col min="3085" max="3085" width="11.5703125" style="92" customWidth="1"/>
    <col min="3086" max="3091" width="7.42578125" style="92" customWidth="1"/>
    <col min="3092" max="3093" width="9.140625" style="92"/>
    <col min="3094" max="3094" width="42" style="92" customWidth="1"/>
    <col min="3095" max="3328" width="9.140625" style="92"/>
    <col min="3329" max="3329" width="51.7109375" style="92" customWidth="1"/>
    <col min="3330" max="3330" width="4.7109375" style="92" customWidth="1"/>
    <col min="3331" max="3331" width="15.7109375" style="92" customWidth="1"/>
    <col min="3332" max="3333" width="10.42578125" style="92" customWidth="1"/>
    <col min="3334" max="3334" width="15.7109375" style="92" customWidth="1"/>
    <col min="3335" max="3336" width="10.42578125" style="92" customWidth="1"/>
    <col min="3337" max="3337" width="34.28515625" style="92" customWidth="1"/>
    <col min="3338" max="3338" width="10.42578125" style="92" customWidth="1"/>
    <col min="3339" max="3339" width="11.28515625" style="92" customWidth="1"/>
    <col min="3340" max="3340" width="7.7109375" style="92" customWidth="1"/>
    <col min="3341" max="3341" width="11.5703125" style="92" customWidth="1"/>
    <col min="3342" max="3347" width="7.42578125" style="92" customWidth="1"/>
    <col min="3348" max="3349" width="9.140625" style="92"/>
    <col min="3350" max="3350" width="42" style="92" customWidth="1"/>
    <col min="3351" max="3584" width="9.140625" style="92"/>
    <col min="3585" max="3585" width="51.7109375" style="92" customWidth="1"/>
    <col min="3586" max="3586" width="4.7109375" style="92" customWidth="1"/>
    <col min="3587" max="3587" width="15.7109375" style="92" customWidth="1"/>
    <col min="3588" max="3589" width="10.42578125" style="92" customWidth="1"/>
    <col min="3590" max="3590" width="15.7109375" style="92" customWidth="1"/>
    <col min="3591" max="3592" width="10.42578125" style="92" customWidth="1"/>
    <col min="3593" max="3593" width="34.28515625" style="92" customWidth="1"/>
    <col min="3594" max="3594" width="10.42578125" style="92" customWidth="1"/>
    <col min="3595" max="3595" width="11.28515625" style="92" customWidth="1"/>
    <col min="3596" max="3596" width="7.7109375" style="92" customWidth="1"/>
    <col min="3597" max="3597" width="11.5703125" style="92" customWidth="1"/>
    <col min="3598" max="3603" width="7.42578125" style="92" customWidth="1"/>
    <col min="3604" max="3605" width="9.140625" style="92"/>
    <col min="3606" max="3606" width="42" style="92" customWidth="1"/>
    <col min="3607" max="3840" width="9.140625" style="92"/>
    <col min="3841" max="3841" width="51.7109375" style="92" customWidth="1"/>
    <col min="3842" max="3842" width="4.7109375" style="92" customWidth="1"/>
    <col min="3843" max="3843" width="15.7109375" style="92" customWidth="1"/>
    <col min="3844" max="3845" width="10.42578125" style="92" customWidth="1"/>
    <col min="3846" max="3846" width="15.7109375" style="92" customWidth="1"/>
    <col min="3847" max="3848" width="10.42578125" style="92" customWidth="1"/>
    <col min="3849" max="3849" width="34.28515625" style="92" customWidth="1"/>
    <col min="3850" max="3850" width="10.42578125" style="92" customWidth="1"/>
    <col min="3851" max="3851" width="11.28515625" style="92" customWidth="1"/>
    <col min="3852" max="3852" width="7.7109375" style="92" customWidth="1"/>
    <col min="3853" max="3853" width="11.5703125" style="92" customWidth="1"/>
    <col min="3854" max="3859" width="7.42578125" style="92" customWidth="1"/>
    <col min="3860" max="3861" width="9.140625" style="92"/>
    <col min="3862" max="3862" width="42" style="92" customWidth="1"/>
    <col min="3863" max="4096" width="9.140625" style="92"/>
    <col min="4097" max="4097" width="51.7109375" style="92" customWidth="1"/>
    <col min="4098" max="4098" width="4.7109375" style="92" customWidth="1"/>
    <col min="4099" max="4099" width="15.7109375" style="92" customWidth="1"/>
    <col min="4100" max="4101" width="10.42578125" style="92" customWidth="1"/>
    <col min="4102" max="4102" width="15.7109375" style="92" customWidth="1"/>
    <col min="4103" max="4104" width="10.42578125" style="92" customWidth="1"/>
    <col min="4105" max="4105" width="34.28515625" style="92" customWidth="1"/>
    <col min="4106" max="4106" width="10.42578125" style="92" customWidth="1"/>
    <col min="4107" max="4107" width="11.28515625" style="92" customWidth="1"/>
    <col min="4108" max="4108" width="7.7109375" style="92" customWidth="1"/>
    <col min="4109" max="4109" width="11.5703125" style="92" customWidth="1"/>
    <col min="4110" max="4115" width="7.42578125" style="92" customWidth="1"/>
    <col min="4116" max="4117" width="9.140625" style="92"/>
    <col min="4118" max="4118" width="42" style="92" customWidth="1"/>
    <col min="4119" max="4352" width="9.140625" style="92"/>
    <col min="4353" max="4353" width="51.7109375" style="92" customWidth="1"/>
    <col min="4354" max="4354" width="4.7109375" style="92" customWidth="1"/>
    <col min="4355" max="4355" width="15.7109375" style="92" customWidth="1"/>
    <col min="4356" max="4357" width="10.42578125" style="92" customWidth="1"/>
    <col min="4358" max="4358" width="15.7109375" style="92" customWidth="1"/>
    <col min="4359" max="4360" width="10.42578125" style="92" customWidth="1"/>
    <col min="4361" max="4361" width="34.28515625" style="92" customWidth="1"/>
    <col min="4362" max="4362" width="10.42578125" style="92" customWidth="1"/>
    <col min="4363" max="4363" width="11.28515625" style="92" customWidth="1"/>
    <col min="4364" max="4364" width="7.7109375" style="92" customWidth="1"/>
    <col min="4365" max="4365" width="11.5703125" style="92" customWidth="1"/>
    <col min="4366" max="4371" width="7.42578125" style="92" customWidth="1"/>
    <col min="4372" max="4373" width="9.140625" style="92"/>
    <col min="4374" max="4374" width="42" style="92" customWidth="1"/>
    <col min="4375" max="4608" width="9.140625" style="92"/>
    <col min="4609" max="4609" width="51.7109375" style="92" customWidth="1"/>
    <col min="4610" max="4610" width="4.7109375" style="92" customWidth="1"/>
    <col min="4611" max="4611" width="15.7109375" style="92" customWidth="1"/>
    <col min="4612" max="4613" width="10.42578125" style="92" customWidth="1"/>
    <col min="4614" max="4614" width="15.7109375" style="92" customWidth="1"/>
    <col min="4615" max="4616" width="10.42578125" style="92" customWidth="1"/>
    <col min="4617" max="4617" width="34.28515625" style="92" customWidth="1"/>
    <col min="4618" max="4618" width="10.42578125" style="92" customWidth="1"/>
    <col min="4619" max="4619" width="11.28515625" style="92" customWidth="1"/>
    <col min="4620" max="4620" width="7.7109375" style="92" customWidth="1"/>
    <col min="4621" max="4621" width="11.5703125" style="92" customWidth="1"/>
    <col min="4622" max="4627" width="7.42578125" style="92" customWidth="1"/>
    <col min="4628" max="4629" width="9.140625" style="92"/>
    <col min="4630" max="4630" width="42" style="92" customWidth="1"/>
    <col min="4631" max="4864" width="9.140625" style="92"/>
    <col min="4865" max="4865" width="51.7109375" style="92" customWidth="1"/>
    <col min="4866" max="4866" width="4.7109375" style="92" customWidth="1"/>
    <col min="4867" max="4867" width="15.7109375" style="92" customWidth="1"/>
    <col min="4868" max="4869" width="10.42578125" style="92" customWidth="1"/>
    <col min="4870" max="4870" width="15.7109375" style="92" customWidth="1"/>
    <col min="4871" max="4872" width="10.42578125" style="92" customWidth="1"/>
    <col min="4873" max="4873" width="34.28515625" style="92" customWidth="1"/>
    <col min="4874" max="4874" width="10.42578125" style="92" customWidth="1"/>
    <col min="4875" max="4875" width="11.28515625" style="92" customWidth="1"/>
    <col min="4876" max="4876" width="7.7109375" style="92" customWidth="1"/>
    <col min="4877" max="4877" width="11.5703125" style="92" customWidth="1"/>
    <col min="4878" max="4883" width="7.42578125" style="92" customWidth="1"/>
    <col min="4884" max="4885" width="9.140625" style="92"/>
    <col min="4886" max="4886" width="42" style="92" customWidth="1"/>
    <col min="4887" max="5120" width="9.140625" style="92"/>
    <col min="5121" max="5121" width="51.7109375" style="92" customWidth="1"/>
    <col min="5122" max="5122" width="4.7109375" style="92" customWidth="1"/>
    <col min="5123" max="5123" width="15.7109375" style="92" customWidth="1"/>
    <col min="5124" max="5125" width="10.42578125" style="92" customWidth="1"/>
    <col min="5126" max="5126" width="15.7109375" style="92" customWidth="1"/>
    <col min="5127" max="5128" width="10.42578125" style="92" customWidth="1"/>
    <col min="5129" max="5129" width="34.28515625" style="92" customWidth="1"/>
    <col min="5130" max="5130" width="10.42578125" style="92" customWidth="1"/>
    <col min="5131" max="5131" width="11.28515625" style="92" customWidth="1"/>
    <col min="5132" max="5132" width="7.7109375" style="92" customWidth="1"/>
    <col min="5133" max="5133" width="11.5703125" style="92" customWidth="1"/>
    <col min="5134" max="5139" width="7.42578125" style="92" customWidth="1"/>
    <col min="5140" max="5141" width="9.140625" style="92"/>
    <col min="5142" max="5142" width="42" style="92" customWidth="1"/>
    <col min="5143" max="5376" width="9.140625" style="92"/>
    <col min="5377" max="5377" width="51.7109375" style="92" customWidth="1"/>
    <col min="5378" max="5378" width="4.7109375" style="92" customWidth="1"/>
    <col min="5379" max="5379" width="15.7109375" style="92" customWidth="1"/>
    <col min="5380" max="5381" width="10.42578125" style="92" customWidth="1"/>
    <col min="5382" max="5382" width="15.7109375" style="92" customWidth="1"/>
    <col min="5383" max="5384" width="10.42578125" style="92" customWidth="1"/>
    <col min="5385" max="5385" width="34.28515625" style="92" customWidth="1"/>
    <col min="5386" max="5386" width="10.42578125" style="92" customWidth="1"/>
    <col min="5387" max="5387" width="11.28515625" style="92" customWidth="1"/>
    <col min="5388" max="5388" width="7.7109375" style="92" customWidth="1"/>
    <col min="5389" max="5389" width="11.5703125" style="92" customWidth="1"/>
    <col min="5390" max="5395" width="7.42578125" style="92" customWidth="1"/>
    <col min="5396" max="5397" width="9.140625" style="92"/>
    <col min="5398" max="5398" width="42" style="92" customWidth="1"/>
    <col min="5399" max="5632" width="9.140625" style="92"/>
    <col min="5633" max="5633" width="51.7109375" style="92" customWidth="1"/>
    <col min="5634" max="5634" width="4.7109375" style="92" customWidth="1"/>
    <col min="5635" max="5635" width="15.7109375" style="92" customWidth="1"/>
    <col min="5636" max="5637" width="10.42578125" style="92" customWidth="1"/>
    <col min="5638" max="5638" width="15.7109375" style="92" customWidth="1"/>
    <col min="5639" max="5640" width="10.42578125" style="92" customWidth="1"/>
    <col min="5641" max="5641" width="34.28515625" style="92" customWidth="1"/>
    <col min="5642" max="5642" width="10.42578125" style="92" customWidth="1"/>
    <col min="5643" max="5643" width="11.28515625" style="92" customWidth="1"/>
    <col min="5644" max="5644" width="7.7109375" style="92" customWidth="1"/>
    <col min="5645" max="5645" width="11.5703125" style="92" customWidth="1"/>
    <col min="5646" max="5651" width="7.42578125" style="92" customWidth="1"/>
    <col min="5652" max="5653" width="9.140625" style="92"/>
    <col min="5654" max="5654" width="42" style="92" customWidth="1"/>
    <col min="5655" max="5888" width="9.140625" style="92"/>
    <col min="5889" max="5889" width="51.7109375" style="92" customWidth="1"/>
    <col min="5890" max="5890" width="4.7109375" style="92" customWidth="1"/>
    <col min="5891" max="5891" width="15.7109375" style="92" customWidth="1"/>
    <col min="5892" max="5893" width="10.42578125" style="92" customWidth="1"/>
    <col min="5894" max="5894" width="15.7109375" style="92" customWidth="1"/>
    <col min="5895" max="5896" width="10.42578125" style="92" customWidth="1"/>
    <col min="5897" max="5897" width="34.28515625" style="92" customWidth="1"/>
    <col min="5898" max="5898" width="10.42578125" style="92" customWidth="1"/>
    <col min="5899" max="5899" width="11.28515625" style="92" customWidth="1"/>
    <col min="5900" max="5900" width="7.7109375" style="92" customWidth="1"/>
    <col min="5901" max="5901" width="11.5703125" style="92" customWidth="1"/>
    <col min="5902" max="5907" width="7.42578125" style="92" customWidth="1"/>
    <col min="5908" max="5909" width="9.140625" style="92"/>
    <col min="5910" max="5910" width="42" style="92" customWidth="1"/>
    <col min="5911" max="6144" width="9.140625" style="92"/>
    <col min="6145" max="6145" width="51.7109375" style="92" customWidth="1"/>
    <col min="6146" max="6146" width="4.7109375" style="92" customWidth="1"/>
    <col min="6147" max="6147" width="15.7109375" style="92" customWidth="1"/>
    <col min="6148" max="6149" width="10.42578125" style="92" customWidth="1"/>
    <col min="6150" max="6150" width="15.7109375" style="92" customWidth="1"/>
    <col min="6151" max="6152" width="10.42578125" style="92" customWidth="1"/>
    <col min="6153" max="6153" width="34.28515625" style="92" customWidth="1"/>
    <col min="6154" max="6154" width="10.42578125" style="92" customWidth="1"/>
    <col min="6155" max="6155" width="11.28515625" style="92" customWidth="1"/>
    <col min="6156" max="6156" width="7.7109375" style="92" customWidth="1"/>
    <col min="6157" max="6157" width="11.5703125" style="92" customWidth="1"/>
    <col min="6158" max="6163" width="7.42578125" style="92" customWidth="1"/>
    <col min="6164" max="6165" width="9.140625" style="92"/>
    <col min="6166" max="6166" width="42" style="92" customWidth="1"/>
    <col min="6167" max="6400" width="9.140625" style="92"/>
    <col min="6401" max="6401" width="51.7109375" style="92" customWidth="1"/>
    <col min="6402" max="6402" width="4.7109375" style="92" customWidth="1"/>
    <col min="6403" max="6403" width="15.7109375" style="92" customWidth="1"/>
    <col min="6404" max="6405" width="10.42578125" style="92" customWidth="1"/>
    <col min="6406" max="6406" width="15.7109375" style="92" customWidth="1"/>
    <col min="6407" max="6408" width="10.42578125" style="92" customWidth="1"/>
    <col min="6409" max="6409" width="34.28515625" style="92" customWidth="1"/>
    <col min="6410" max="6410" width="10.42578125" style="92" customWidth="1"/>
    <col min="6411" max="6411" width="11.28515625" style="92" customWidth="1"/>
    <col min="6412" max="6412" width="7.7109375" style="92" customWidth="1"/>
    <col min="6413" max="6413" width="11.5703125" style="92" customWidth="1"/>
    <col min="6414" max="6419" width="7.42578125" style="92" customWidth="1"/>
    <col min="6420" max="6421" width="9.140625" style="92"/>
    <col min="6422" max="6422" width="42" style="92" customWidth="1"/>
    <col min="6423" max="6656" width="9.140625" style="92"/>
    <col min="6657" max="6657" width="51.7109375" style="92" customWidth="1"/>
    <col min="6658" max="6658" width="4.7109375" style="92" customWidth="1"/>
    <col min="6659" max="6659" width="15.7109375" style="92" customWidth="1"/>
    <col min="6660" max="6661" width="10.42578125" style="92" customWidth="1"/>
    <col min="6662" max="6662" width="15.7109375" style="92" customWidth="1"/>
    <col min="6663" max="6664" width="10.42578125" style="92" customWidth="1"/>
    <col min="6665" max="6665" width="34.28515625" style="92" customWidth="1"/>
    <col min="6666" max="6666" width="10.42578125" style="92" customWidth="1"/>
    <col min="6667" max="6667" width="11.28515625" style="92" customWidth="1"/>
    <col min="6668" max="6668" width="7.7109375" style="92" customWidth="1"/>
    <col min="6669" max="6669" width="11.5703125" style="92" customWidth="1"/>
    <col min="6670" max="6675" width="7.42578125" style="92" customWidth="1"/>
    <col min="6676" max="6677" width="9.140625" style="92"/>
    <col min="6678" max="6678" width="42" style="92" customWidth="1"/>
    <col min="6679" max="6912" width="9.140625" style="92"/>
    <col min="6913" max="6913" width="51.7109375" style="92" customWidth="1"/>
    <col min="6914" max="6914" width="4.7109375" style="92" customWidth="1"/>
    <col min="6915" max="6915" width="15.7109375" style="92" customWidth="1"/>
    <col min="6916" max="6917" width="10.42578125" style="92" customWidth="1"/>
    <col min="6918" max="6918" width="15.7109375" style="92" customWidth="1"/>
    <col min="6919" max="6920" width="10.42578125" style="92" customWidth="1"/>
    <col min="6921" max="6921" width="34.28515625" style="92" customWidth="1"/>
    <col min="6922" max="6922" width="10.42578125" style="92" customWidth="1"/>
    <col min="6923" max="6923" width="11.28515625" style="92" customWidth="1"/>
    <col min="6924" max="6924" width="7.7109375" style="92" customWidth="1"/>
    <col min="6925" max="6925" width="11.5703125" style="92" customWidth="1"/>
    <col min="6926" max="6931" width="7.42578125" style="92" customWidth="1"/>
    <col min="6932" max="6933" width="9.140625" style="92"/>
    <col min="6934" max="6934" width="42" style="92" customWidth="1"/>
    <col min="6935" max="7168" width="9.140625" style="92"/>
    <col min="7169" max="7169" width="51.7109375" style="92" customWidth="1"/>
    <col min="7170" max="7170" width="4.7109375" style="92" customWidth="1"/>
    <col min="7171" max="7171" width="15.7109375" style="92" customWidth="1"/>
    <col min="7172" max="7173" width="10.42578125" style="92" customWidth="1"/>
    <col min="7174" max="7174" width="15.7109375" style="92" customWidth="1"/>
    <col min="7175" max="7176" width="10.42578125" style="92" customWidth="1"/>
    <col min="7177" max="7177" width="34.28515625" style="92" customWidth="1"/>
    <col min="7178" max="7178" width="10.42578125" style="92" customWidth="1"/>
    <col min="7179" max="7179" width="11.28515625" style="92" customWidth="1"/>
    <col min="7180" max="7180" width="7.7109375" style="92" customWidth="1"/>
    <col min="7181" max="7181" width="11.5703125" style="92" customWidth="1"/>
    <col min="7182" max="7187" width="7.42578125" style="92" customWidth="1"/>
    <col min="7188" max="7189" width="9.140625" style="92"/>
    <col min="7190" max="7190" width="42" style="92" customWidth="1"/>
    <col min="7191" max="7424" width="9.140625" style="92"/>
    <col min="7425" max="7425" width="51.7109375" style="92" customWidth="1"/>
    <col min="7426" max="7426" width="4.7109375" style="92" customWidth="1"/>
    <col min="7427" max="7427" width="15.7109375" style="92" customWidth="1"/>
    <col min="7428" max="7429" width="10.42578125" style="92" customWidth="1"/>
    <col min="7430" max="7430" width="15.7109375" style="92" customWidth="1"/>
    <col min="7431" max="7432" width="10.42578125" style="92" customWidth="1"/>
    <col min="7433" max="7433" width="34.28515625" style="92" customWidth="1"/>
    <col min="7434" max="7434" width="10.42578125" style="92" customWidth="1"/>
    <col min="7435" max="7435" width="11.28515625" style="92" customWidth="1"/>
    <col min="7436" max="7436" width="7.7109375" style="92" customWidth="1"/>
    <col min="7437" max="7437" width="11.5703125" style="92" customWidth="1"/>
    <col min="7438" max="7443" width="7.42578125" style="92" customWidth="1"/>
    <col min="7444" max="7445" width="9.140625" style="92"/>
    <col min="7446" max="7446" width="42" style="92" customWidth="1"/>
    <col min="7447" max="7680" width="9.140625" style="92"/>
    <col min="7681" max="7681" width="51.7109375" style="92" customWidth="1"/>
    <col min="7682" max="7682" width="4.7109375" style="92" customWidth="1"/>
    <col min="7683" max="7683" width="15.7109375" style="92" customWidth="1"/>
    <col min="7684" max="7685" width="10.42578125" style="92" customWidth="1"/>
    <col min="7686" max="7686" width="15.7109375" style="92" customWidth="1"/>
    <col min="7687" max="7688" width="10.42578125" style="92" customWidth="1"/>
    <col min="7689" max="7689" width="34.28515625" style="92" customWidth="1"/>
    <col min="7690" max="7690" width="10.42578125" style="92" customWidth="1"/>
    <col min="7691" max="7691" width="11.28515625" style="92" customWidth="1"/>
    <col min="7692" max="7692" width="7.7109375" style="92" customWidth="1"/>
    <col min="7693" max="7693" width="11.5703125" style="92" customWidth="1"/>
    <col min="7694" max="7699" width="7.42578125" style="92" customWidth="1"/>
    <col min="7700" max="7701" width="9.140625" style="92"/>
    <col min="7702" max="7702" width="42" style="92" customWidth="1"/>
    <col min="7703" max="7936" width="9.140625" style="92"/>
    <col min="7937" max="7937" width="51.7109375" style="92" customWidth="1"/>
    <col min="7938" max="7938" width="4.7109375" style="92" customWidth="1"/>
    <col min="7939" max="7939" width="15.7109375" style="92" customWidth="1"/>
    <col min="7940" max="7941" width="10.42578125" style="92" customWidth="1"/>
    <col min="7942" max="7942" width="15.7109375" style="92" customWidth="1"/>
    <col min="7943" max="7944" width="10.42578125" style="92" customWidth="1"/>
    <col min="7945" max="7945" width="34.28515625" style="92" customWidth="1"/>
    <col min="7946" max="7946" width="10.42578125" style="92" customWidth="1"/>
    <col min="7947" max="7947" width="11.28515625" style="92" customWidth="1"/>
    <col min="7948" max="7948" width="7.7109375" style="92" customWidth="1"/>
    <col min="7949" max="7949" width="11.5703125" style="92" customWidth="1"/>
    <col min="7950" max="7955" width="7.42578125" style="92" customWidth="1"/>
    <col min="7956" max="7957" width="9.140625" style="92"/>
    <col min="7958" max="7958" width="42" style="92" customWidth="1"/>
    <col min="7959" max="8192" width="9.140625" style="92"/>
    <col min="8193" max="8193" width="51.7109375" style="92" customWidth="1"/>
    <col min="8194" max="8194" width="4.7109375" style="92" customWidth="1"/>
    <col min="8195" max="8195" width="15.7109375" style="92" customWidth="1"/>
    <col min="8196" max="8197" width="10.42578125" style="92" customWidth="1"/>
    <col min="8198" max="8198" width="15.7109375" style="92" customWidth="1"/>
    <col min="8199" max="8200" width="10.42578125" style="92" customWidth="1"/>
    <col min="8201" max="8201" width="34.28515625" style="92" customWidth="1"/>
    <col min="8202" max="8202" width="10.42578125" style="92" customWidth="1"/>
    <col min="8203" max="8203" width="11.28515625" style="92" customWidth="1"/>
    <col min="8204" max="8204" width="7.7109375" style="92" customWidth="1"/>
    <col min="8205" max="8205" width="11.5703125" style="92" customWidth="1"/>
    <col min="8206" max="8211" width="7.42578125" style="92" customWidth="1"/>
    <col min="8212" max="8213" width="9.140625" style="92"/>
    <col min="8214" max="8214" width="42" style="92" customWidth="1"/>
    <col min="8215" max="8448" width="9.140625" style="92"/>
    <col min="8449" max="8449" width="51.7109375" style="92" customWidth="1"/>
    <col min="8450" max="8450" width="4.7109375" style="92" customWidth="1"/>
    <col min="8451" max="8451" width="15.7109375" style="92" customWidth="1"/>
    <col min="8452" max="8453" width="10.42578125" style="92" customWidth="1"/>
    <col min="8454" max="8454" width="15.7109375" style="92" customWidth="1"/>
    <col min="8455" max="8456" width="10.42578125" style="92" customWidth="1"/>
    <col min="8457" max="8457" width="34.28515625" style="92" customWidth="1"/>
    <col min="8458" max="8458" width="10.42578125" style="92" customWidth="1"/>
    <col min="8459" max="8459" width="11.28515625" style="92" customWidth="1"/>
    <col min="8460" max="8460" width="7.7109375" style="92" customWidth="1"/>
    <col min="8461" max="8461" width="11.5703125" style="92" customWidth="1"/>
    <col min="8462" max="8467" width="7.42578125" style="92" customWidth="1"/>
    <col min="8468" max="8469" width="9.140625" style="92"/>
    <col min="8470" max="8470" width="42" style="92" customWidth="1"/>
    <col min="8471" max="8704" width="9.140625" style="92"/>
    <col min="8705" max="8705" width="51.7109375" style="92" customWidth="1"/>
    <col min="8706" max="8706" width="4.7109375" style="92" customWidth="1"/>
    <col min="8707" max="8707" width="15.7109375" style="92" customWidth="1"/>
    <col min="8708" max="8709" width="10.42578125" style="92" customWidth="1"/>
    <col min="8710" max="8710" width="15.7109375" style="92" customWidth="1"/>
    <col min="8711" max="8712" width="10.42578125" style="92" customWidth="1"/>
    <col min="8713" max="8713" width="34.28515625" style="92" customWidth="1"/>
    <col min="8714" max="8714" width="10.42578125" style="92" customWidth="1"/>
    <col min="8715" max="8715" width="11.28515625" style="92" customWidth="1"/>
    <col min="8716" max="8716" width="7.7109375" style="92" customWidth="1"/>
    <col min="8717" max="8717" width="11.5703125" style="92" customWidth="1"/>
    <col min="8718" max="8723" width="7.42578125" style="92" customWidth="1"/>
    <col min="8724" max="8725" width="9.140625" style="92"/>
    <col min="8726" max="8726" width="42" style="92" customWidth="1"/>
    <col min="8727" max="8960" width="9.140625" style="92"/>
    <col min="8961" max="8961" width="51.7109375" style="92" customWidth="1"/>
    <col min="8962" max="8962" width="4.7109375" style="92" customWidth="1"/>
    <col min="8963" max="8963" width="15.7109375" style="92" customWidth="1"/>
    <col min="8964" max="8965" width="10.42578125" style="92" customWidth="1"/>
    <col min="8966" max="8966" width="15.7109375" style="92" customWidth="1"/>
    <col min="8967" max="8968" width="10.42578125" style="92" customWidth="1"/>
    <col min="8969" max="8969" width="34.28515625" style="92" customWidth="1"/>
    <col min="8970" max="8970" width="10.42578125" style="92" customWidth="1"/>
    <col min="8971" max="8971" width="11.28515625" style="92" customWidth="1"/>
    <col min="8972" max="8972" width="7.7109375" style="92" customWidth="1"/>
    <col min="8973" max="8973" width="11.5703125" style="92" customWidth="1"/>
    <col min="8974" max="8979" width="7.42578125" style="92" customWidth="1"/>
    <col min="8980" max="8981" width="9.140625" style="92"/>
    <col min="8982" max="8982" width="42" style="92" customWidth="1"/>
    <col min="8983" max="9216" width="9.140625" style="92"/>
    <col min="9217" max="9217" width="51.7109375" style="92" customWidth="1"/>
    <col min="9218" max="9218" width="4.7109375" style="92" customWidth="1"/>
    <col min="9219" max="9219" width="15.7109375" style="92" customWidth="1"/>
    <col min="9220" max="9221" width="10.42578125" style="92" customWidth="1"/>
    <col min="9222" max="9222" width="15.7109375" style="92" customWidth="1"/>
    <col min="9223" max="9224" width="10.42578125" style="92" customWidth="1"/>
    <col min="9225" max="9225" width="34.28515625" style="92" customWidth="1"/>
    <col min="9226" max="9226" width="10.42578125" style="92" customWidth="1"/>
    <col min="9227" max="9227" width="11.28515625" style="92" customWidth="1"/>
    <col min="9228" max="9228" width="7.7109375" style="92" customWidth="1"/>
    <col min="9229" max="9229" width="11.5703125" style="92" customWidth="1"/>
    <col min="9230" max="9235" width="7.42578125" style="92" customWidth="1"/>
    <col min="9236" max="9237" width="9.140625" style="92"/>
    <col min="9238" max="9238" width="42" style="92" customWidth="1"/>
    <col min="9239" max="9472" width="9.140625" style="92"/>
    <col min="9473" max="9473" width="51.7109375" style="92" customWidth="1"/>
    <col min="9474" max="9474" width="4.7109375" style="92" customWidth="1"/>
    <col min="9475" max="9475" width="15.7109375" style="92" customWidth="1"/>
    <col min="9476" max="9477" width="10.42578125" style="92" customWidth="1"/>
    <col min="9478" max="9478" width="15.7109375" style="92" customWidth="1"/>
    <col min="9479" max="9480" width="10.42578125" style="92" customWidth="1"/>
    <col min="9481" max="9481" width="34.28515625" style="92" customWidth="1"/>
    <col min="9482" max="9482" width="10.42578125" style="92" customWidth="1"/>
    <col min="9483" max="9483" width="11.28515625" style="92" customWidth="1"/>
    <col min="9484" max="9484" width="7.7109375" style="92" customWidth="1"/>
    <col min="9485" max="9485" width="11.5703125" style="92" customWidth="1"/>
    <col min="9486" max="9491" width="7.42578125" style="92" customWidth="1"/>
    <col min="9492" max="9493" width="9.140625" style="92"/>
    <col min="9494" max="9494" width="42" style="92" customWidth="1"/>
    <col min="9495" max="9728" width="9.140625" style="92"/>
    <col min="9729" max="9729" width="51.7109375" style="92" customWidth="1"/>
    <col min="9730" max="9730" width="4.7109375" style="92" customWidth="1"/>
    <col min="9731" max="9731" width="15.7109375" style="92" customWidth="1"/>
    <col min="9732" max="9733" width="10.42578125" style="92" customWidth="1"/>
    <col min="9734" max="9734" width="15.7109375" style="92" customWidth="1"/>
    <col min="9735" max="9736" width="10.42578125" style="92" customWidth="1"/>
    <col min="9737" max="9737" width="34.28515625" style="92" customWidth="1"/>
    <col min="9738" max="9738" width="10.42578125" style="92" customWidth="1"/>
    <col min="9739" max="9739" width="11.28515625" style="92" customWidth="1"/>
    <col min="9740" max="9740" width="7.7109375" style="92" customWidth="1"/>
    <col min="9741" max="9741" width="11.5703125" style="92" customWidth="1"/>
    <col min="9742" max="9747" width="7.42578125" style="92" customWidth="1"/>
    <col min="9748" max="9749" width="9.140625" style="92"/>
    <col min="9750" max="9750" width="42" style="92" customWidth="1"/>
    <col min="9751" max="9984" width="9.140625" style="92"/>
    <col min="9985" max="9985" width="51.7109375" style="92" customWidth="1"/>
    <col min="9986" max="9986" width="4.7109375" style="92" customWidth="1"/>
    <col min="9987" max="9987" width="15.7109375" style="92" customWidth="1"/>
    <col min="9988" max="9989" width="10.42578125" style="92" customWidth="1"/>
    <col min="9990" max="9990" width="15.7109375" style="92" customWidth="1"/>
    <col min="9991" max="9992" width="10.42578125" style="92" customWidth="1"/>
    <col min="9993" max="9993" width="34.28515625" style="92" customWidth="1"/>
    <col min="9994" max="9994" width="10.42578125" style="92" customWidth="1"/>
    <col min="9995" max="9995" width="11.28515625" style="92" customWidth="1"/>
    <col min="9996" max="9996" width="7.7109375" style="92" customWidth="1"/>
    <col min="9997" max="9997" width="11.5703125" style="92" customWidth="1"/>
    <col min="9998" max="10003" width="7.42578125" style="92" customWidth="1"/>
    <col min="10004" max="10005" width="9.140625" style="92"/>
    <col min="10006" max="10006" width="42" style="92" customWidth="1"/>
    <col min="10007" max="10240" width="9.140625" style="92"/>
    <col min="10241" max="10241" width="51.7109375" style="92" customWidth="1"/>
    <col min="10242" max="10242" width="4.7109375" style="92" customWidth="1"/>
    <col min="10243" max="10243" width="15.7109375" style="92" customWidth="1"/>
    <col min="10244" max="10245" width="10.42578125" style="92" customWidth="1"/>
    <col min="10246" max="10246" width="15.7109375" style="92" customWidth="1"/>
    <col min="10247" max="10248" width="10.42578125" style="92" customWidth="1"/>
    <col min="10249" max="10249" width="34.28515625" style="92" customWidth="1"/>
    <col min="10250" max="10250" width="10.42578125" style="92" customWidth="1"/>
    <col min="10251" max="10251" width="11.28515625" style="92" customWidth="1"/>
    <col min="10252" max="10252" width="7.7109375" style="92" customWidth="1"/>
    <col min="10253" max="10253" width="11.5703125" style="92" customWidth="1"/>
    <col min="10254" max="10259" width="7.42578125" style="92" customWidth="1"/>
    <col min="10260" max="10261" width="9.140625" style="92"/>
    <col min="10262" max="10262" width="42" style="92" customWidth="1"/>
    <col min="10263" max="10496" width="9.140625" style="92"/>
    <col min="10497" max="10497" width="51.7109375" style="92" customWidth="1"/>
    <col min="10498" max="10498" width="4.7109375" style="92" customWidth="1"/>
    <col min="10499" max="10499" width="15.7109375" style="92" customWidth="1"/>
    <col min="10500" max="10501" width="10.42578125" style="92" customWidth="1"/>
    <col min="10502" max="10502" width="15.7109375" style="92" customWidth="1"/>
    <col min="10503" max="10504" width="10.42578125" style="92" customWidth="1"/>
    <col min="10505" max="10505" width="34.28515625" style="92" customWidth="1"/>
    <col min="10506" max="10506" width="10.42578125" style="92" customWidth="1"/>
    <col min="10507" max="10507" width="11.28515625" style="92" customWidth="1"/>
    <col min="10508" max="10508" width="7.7109375" style="92" customWidth="1"/>
    <col min="10509" max="10509" width="11.5703125" style="92" customWidth="1"/>
    <col min="10510" max="10515" width="7.42578125" style="92" customWidth="1"/>
    <col min="10516" max="10517" width="9.140625" style="92"/>
    <col min="10518" max="10518" width="42" style="92" customWidth="1"/>
    <col min="10519" max="10752" width="9.140625" style="92"/>
    <col min="10753" max="10753" width="51.7109375" style="92" customWidth="1"/>
    <col min="10754" max="10754" width="4.7109375" style="92" customWidth="1"/>
    <col min="10755" max="10755" width="15.7109375" style="92" customWidth="1"/>
    <col min="10756" max="10757" width="10.42578125" style="92" customWidth="1"/>
    <col min="10758" max="10758" width="15.7109375" style="92" customWidth="1"/>
    <col min="10759" max="10760" width="10.42578125" style="92" customWidth="1"/>
    <col min="10761" max="10761" width="34.28515625" style="92" customWidth="1"/>
    <col min="10762" max="10762" width="10.42578125" style="92" customWidth="1"/>
    <col min="10763" max="10763" width="11.28515625" style="92" customWidth="1"/>
    <col min="10764" max="10764" width="7.7109375" style="92" customWidth="1"/>
    <col min="10765" max="10765" width="11.5703125" style="92" customWidth="1"/>
    <col min="10766" max="10771" width="7.42578125" style="92" customWidth="1"/>
    <col min="10772" max="10773" width="9.140625" style="92"/>
    <col min="10774" max="10774" width="42" style="92" customWidth="1"/>
    <col min="10775" max="11008" width="9.140625" style="92"/>
    <col min="11009" max="11009" width="51.7109375" style="92" customWidth="1"/>
    <col min="11010" max="11010" width="4.7109375" style="92" customWidth="1"/>
    <col min="11011" max="11011" width="15.7109375" style="92" customWidth="1"/>
    <col min="11012" max="11013" width="10.42578125" style="92" customWidth="1"/>
    <col min="11014" max="11014" width="15.7109375" style="92" customWidth="1"/>
    <col min="11015" max="11016" width="10.42578125" style="92" customWidth="1"/>
    <col min="11017" max="11017" width="34.28515625" style="92" customWidth="1"/>
    <col min="11018" max="11018" width="10.42578125" style="92" customWidth="1"/>
    <col min="11019" max="11019" width="11.28515625" style="92" customWidth="1"/>
    <col min="11020" max="11020" width="7.7109375" style="92" customWidth="1"/>
    <col min="11021" max="11021" width="11.5703125" style="92" customWidth="1"/>
    <col min="11022" max="11027" width="7.42578125" style="92" customWidth="1"/>
    <col min="11028" max="11029" width="9.140625" style="92"/>
    <col min="11030" max="11030" width="42" style="92" customWidth="1"/>
    <col min="11031" max="11264" width="9.140625" style="92"/>
    <col min="11265" max="11265" width="51.7109375" style="92" customWidth="1"/>
    <col min="11266" max="11266" width="4.7109375" style="92" customWidth="1"/>
    <col min="11267" max="11267" width="15.7109375" style="92" customWidth="1"/>
    <col min="11268" max="11269" width="10.42578125" style="92" customWidth="1"/>
    <col min="11270" max="11270" width="15.7109375" style="92" customWidth="1"/>
    <col min="11271" max="11272" width="10.42578125" style="92" customWidth="1"/>
    <col min="11273" max="11273" width="34.28515625" style="92" customWidth="1"/>
    <col min="11274" max="11274" width="10.42578125" style="92" customWidth="1"/>
    <col min="11275" max="11275" width="11.28515625" style="92" customWidth="1"/>
    <col min="11276" max="11276" width="7.7109375" style="92" customWidth="1"/>
    <col min="11277" max="11277" width="11.5703125" style="92" customWidth="1"/>
    <col min="11278" max="11283" width="7.42578125" style="92" customWidth="1"/>
    <col min="11284" max="11285" width="9.140625" style="92"/>
    <col min="11286" max="11286" width="42" style="92" customWidth="1"/>
    <col min="11287" max="11520" width="9.140625" style="92"/>
    <col min="11521" max="11521" width="51.7109375" style="92" customWidth="1"/>
    <col min="11522" max="11522" width="4.7109375" style="92" customWidth="1"/>
    <col min="11523" max="11523" width="15.7109375" style="92" customWidth="1"/>
    <col min="11524" max="11525" width="10.42578125" style="92" customWidth="1"/>
    <col min="11526" max="11526" width="15.7109375" style="92" customWidth="1"/>
    <col min="11527" max="11528" width="10.42578125" style="92" customWidth="1"/>
    <col min="11529" max="11529" width="34.28515625" style="92" customWidth="1"/>
    <col min="11530" max="11530" width="10.42578125" style="92" customWidth="1"/>
    <col min="11531" max="11531" width="11.28515625" style="92" customWidth="1"/>
    <col min="11532" max="11532" width="7.7109375" style="92" customWidth="1"/>
    <col min="11533" max="11533" width="11.5703125" style="92" customWidth="1"/>
    <col min="11534" max="11539" width="7.42578125" style="92" customWidth="1"/>
    <col min="11540" max="11541" width="9.140625" style="92"/>
    <col min="11542" max="11542" width="42" style="92" customWidth="1"/>
    <col min="11543" max="11776" width="9.140625" style="92"/>
    <col min="11777" max="11777" width="51.7109375" style="92" customWidth="1"/>
    <col min="11778" max="11778" width="4.7109375" style="92" customWidth="1"/>
    <col min="11779" max="11779" width="15.7109375" style="92" customWidth="1"/>
    <col min="11780" max="11781" width="10.42578125" style="92" customWidth="1"/>
    <col min="11782" max="11782" width="15.7109375" style="92" customWidth="1"/>
    <col min="11783" max="11784" width="10.42578125" style="92" customWidth="1"/>
    <col min="11785" max="11785" width="34.28515625" style="92" customWidth="1"/>
    <col min="11786" max="11786" width="10.42578125" style="92" customWidth="1"/>
    <col min="11787" max="11787" width="11.28515625" style="92" customWidth="1"/>
    <col min="11788" max="11788" width="7.7109375" style="92" customWidth="1"/>
    <col min="11789" max="11789" width="11.5703125" style="92" customWidth="1"/>
    <col min="11790" max="11795" width="7.42578125" style="92" customWidth="1"/>
    <col min="11796" max="11797" width="9.140625" style="92"/>
    <col min="11798" max="11798" width="42" style="92" customWidth="1"/>
    <col min="11799" max="12032" width="9.140625" style="92"/>
    <col min="12033" max="12033" width="51.7109375" style="92" customWidth="1"/>
    <col min="12034" max="12034" width="4.7109375" style="92" customWidth="1"/>
    <col min="12035" max="12035" width="15.7109375" style="92" customWidth="1"/>
    <col min="12036" max="12037" width="10.42578125" style="92" customWidth="1"/>
    <col min="12038" max="12038" width="15.7109375" style="92" customWidth="1"/>
    <col min="12039" max="12040" width="10.42578125" style="92" customWidth="1"/>
    <col min="12041" max="12041" width="34.28515625" style="92" customWidth="1"/>
    <col min="12042" max="12042" width="10.42578125" style="92" customWidth="1"/>
    <col min="12043" max="12043" width="11.28515625" style="92" customWidth="1"/>
    <col min="12044" max="12044" width="7.7109375" style="92" customWidth="1"/>
    <col min="12045" max="12045" width="11.5703125" style="92" customWidth="1"/>
    <col min="12046" max="12051" width="7.42578125" style="92" customWidth="1"/>
    <col min="12052" max="12053" width="9.140625" style="92"/>
    <col min="12054" max="12054" width="42" style="92" customWidth="1"/>
    <col min="12055" max="12288" width="9.140625" style="92"/>
    <col min="12289" max="12289" width="51.7109375" style="92" customWidth="1"/>
    <col min="12290" max="12290" width="4.7109375" style="92" customWidth="1"/>
    <col min="12291" max="12291" width="15.7109375" style="92" customWidth="1"/>
    <col min="12292" max="12293" width="10.42578125" style="92" customWidth="1"/>
    <col min="12294" max="12294" width="15.7109375" style="92" customWidth="1"/>
    <col min="12295" max="12296" width="10.42578125" style="92" customWidth="1"/>
    <col min="12297" max="12297" width="34.28515625" style="92" customWidth="1"/>
    <col min="12298" max="12298" width="10.42578125" style="92" customWidth="1"/>
    <col min="12299" max="12299" width="11.28515625" style="92" customWidth="1"/>
    <col min="12300" max="12300" width="7.7109375" style="92" customWidth="1"/>
    <col min="12301" max="12301" width="11.5703125" style="92" customWidth="1"/>
    <col min="12302" max="12307" width="7.42578125" style="92" customWidth="1"/>
    <col min="12308" max="12309" width="9.140625" style="92"/>
    <col min="12310" max="12310" width="42" style="92" customWidth="1"/>
    <col min="12311" max="12544" width="9.140625" style="92"/>
    <col min="12545" max="12545" width="51.7109375" style="92" customWidth="1"/>
    <col min="12546" max="12546" width="4.7109375" style="92" customWidth="1"/>
    <col min="12547" max="12547" width="15.7109375" style="92" customWidth="1"/>
    <col min="12548" max="12549" width="10.42578125" style="92" customWidth="1"/>
    <col min="12550" max="12550" width="15.7109375" style="92" customWidth="1"/>
    <col min="12551" max="12552" width="10.42578125" style="92" customWidth="1"/>
    <col min="12553" max="12553" width="34.28515625" style="92" customWidth="1"/>
    <col min="12554" max="12554" width="10.42578125" style="92" customWidth="1"/>
    <col min="12555" max="12555" width="11.28515625" style="92" customWidth="1"/>
    <col min="12556" max="12556" width="7.7109375" style="92" customWidth="1"/>
    <col min="12557" max="12557" width="11.5703125" style="92" customWidth="1"/>
    <col min="12558" max="12563" width="7.42578125" style="92" customWidth="1"/>
    <col min="12564" max="12565" width="9.140625" style="92"/>
    <col min="12566" max="12566" width="42" style="92" customWidth="1"/>
    <col min="12567" max="12800" width="9.140625" style="92"/>
    <col min="12801" max="12801" width="51.7109375" style="92" customWidth="1"/>
    <col min="12802" max="12802" width="4.7109375" style="92" customWidth="1"/>
    <col min="12803" max="12803" width="15.7109375" style="92" customWidth="1"/>
    <col min="12804" max="12805" width="10.42578125" style="92" customWidth="1"/>
    <col min="12806" max="12806" width="15.7109375" style="92" customWidth="1"/>
    <col min="12807" max="12808" width="10.42578125" style="92" customWidth="1"/>
    <col min="12809" max="12809" width="34.28515625" style="92" customWidth="1"/>
    <col min="12810" max="12810" width="10.42578125" style="92" customWidth="1"/>
    <col min="12811" max="12811" width="11.28515625" style="92" customWidth="1"/>
    <col min="12812" max="12812" width="7.7109375" style="92" customWidth="1"/>
    <col min="12813" max="12813" width="11.5703125" style="92" customWidth="1"/>
    <col min="12814" max="12819" width="7.42578125" style="92" customWidth="1"/>
    <col min="12820" max="12821" width="9.140625" style="92"/>
    <col min="12822" max="12822" width="42" style="92" customWidth="1"/>
    <col min="12823" max="13056" width="9.140625" style="92"/>
    <col min="13057" max="13057" width="51.7109375" style="92" customWidth="1"/>
    <col min="13058" max="13058" width="4.7109375" style="92" customWidth="1"/>
    <col min="13059" max="13059" width="15.7109375" style="92" customWidth="1"/>
    <col min="13060" max="13061" width="10.42578125" style="92" customWidth="1"/>
    <col min="13062" max="13062" width="15.7109375" style="92" customWidth="1"/>
    <col min="13063" max="13064" width="10.42578125" style="92" customWidth="1"/>
    <col min="13065" max="13065" width="34.28515625" style="92" customWidth="1"/>
    <col min="13066" max="13066" width="10.42578125" style="92" customWidth="1"/>
    <col min="13067" max="13067" width="11.28515625" style="92" customWidth="1"/>
    <col min="13068" max="13068" width="7.7109375" style="92" customWidth="1"/>
    <col min="13069" max="13069" width="11.5703125" style="92" customWidth="1"/>
    <col min="13070" max="13075" width="7.42578125" style="92" customWidth="1"/>
    <col min="13076" max="13077" width="9.140625" style="92"/>
    <col min="13078" max="13078" width="42" style="92" customWidth="1"/>
    <col min="13079" max="13312" width="9.140625" style="92"/>
    <col min="13313" max="13313" width="51.7109375" style="92" customWidth="1"/>
    <col min="13314" max="13314" width="4.7109375" style="92" customWidth="1"/>
    <col min="13315" max="13315" width="15.7109375" style="92" customWidth="1"/>
    <col min="13316" max="13317" width="10.42578125" style="92" customWidth="1"/>
    <col min="13318" max="13318" width="15.7109375" style="92" customWidth="1"/>
    <col min="13319" max="13320" width="10.42578125" style="92" customWidth="1"/>
    <col min="13321" max="13321" width="34.28515625" style="92" customWidth="1"/>
    <col min="13322" max="13322" width="10.42578125" style="92" customWidth="1"/>
    <col min="13323" max="13323" width="11.28515625" style="92" customWidth="1"/>
    <col min="13324" max="13324" width="7.7109375" style="92" customWidth="1"/>
    <col min="13325" max="13325" width="11.5703125" style="92" customWidth="1"/>
    <col min="13326" max="13331" width="7.42578125" style="92" customWidth="1"/>
    <col min="13332" max="13333" width="9.140625" style="92"/>
    <col min="13334" max="13334" width="42" style="92" customWidth="1"/>
    <col min="13335" max="13568" width="9.140625" style="92"/>
    <col min="13569" max="13569" width="51.7109375" style="92" customWidth="1"/>
    <col min="13570" max="13570" width="4.7109375" style="92" customWidth="1"/>
    <col min="13571" max="13571" width="15.7109375" style="92" customWidth="1"/>
    <col min="13572" max="13573" width="10.42578125" style="92" customWidth="1"/>
    <col min="13574" max="13574" width="15.7109375" style="92" customWidth="1"/>
    <col min="13575" max="13576" width="10.42578125" style="92" customWidth="1"/>
    <col min="13577" max="13577" width="34.28515625" style="92" customWidth="1"/>
    <col min="13578" max="13578" width="10.42578125" style="92" customWidth="1"/>
    <col min="13579" max="13579" width="11.28515625" style="92" customWidth="1"/>
    <col min="13580" max="13580" width="7.7109375" style="92" customWidth="1"/>
    <col min="13581" max="13581" width="11.5703125" style="92" customWidth="1"/>
    <col min="13582" max="13587" width="7.42578125" style="92" customWidth="1"/>
    <col min="13588" max="13589" width="9.140625" style="92"/>
    <col min="13590" max="13590" width="42" style="92" customWidth="1"/>
    <col min="13591" max="13824" width="9.140625" style="92"/>
    <col min="13825" max="13825" width="51.7109375" style="92" customWidth="1"/>
    <col min="13826" max="13826" width="4.7109375" style="92" customWidth="1"/>
    <col min="13827" max="13827" width="15.7109375" style="92" customWidth="1"/>
    <col min="13828" max="13829" width="10.42578125" style="92" customWidth="1"/>
    <col min="13830" max="13830" width="15.7109375" style="92" customWidth="1"/>
    <col min="13831" max="13832" width="10.42578125" style="92" customWidth="1"/>
    <col min="13833" max="13833" width="34.28515625" style="92" customWidth="1"/>
    <col min="13834" max="13834" width="10.42578125" style="92" customWidth="1"/>
    <col min="13835" max="13835" width="11.28515625" style="92" customWidth="1"/>
    <col min="13836" max="13836" width="7.7109375" style="92" customWidth="1"/>
    <col min="13837" max="13837" width="11.5703125" style="92" customWidth="1"/>
    <col min="13838" max="13843" width="7.42578125" style="92" customWidth="1"/>
    <col min="13844" max="13845" width="9.140625" style="92"/>
    <col min="13846" max="13846" width="42" style="92" customWidth="1"/>
    <col min="13847" max="14080" width="9.140625" style="92"/>
    <col min="14081" max="14081" width="51.7109375" style="92" customWidth="1"/>
    <col min="14082" max="14082" width="4.7109375" style="92" customWidth="1"/>
    <col min="14083" max="14083" width="15.7109375" style="92" customWidth="1"/>
    <col min="14084" max="14085" width="10.42578125" style="92" customWidth="1"/>
    <col min="14086" max="14086" width="15.7109375" style="92" customWidth="1"/>
    <col min="14087" max="14088" width="10.42578125" style="92" customWidth="1"/>
    <col min="14089" max="14089" width="34.28515625" style="92" customWidth="1"/>
    <col min="14090" max="14090" width="10.42578125" style="92" customWidth="1"/>
    <col min="14091" max="14091" width="11.28515625" style="92" customWidth="1"/>
    <col min="14092" max="14092" width="7.7109375" style="92" customWidth="1"/>
    <col min="14093" max="14093" width="11.5703125" style="92" customWidth="1"/>
    <col min="14094" max="14099" width="7.42578125" style="92" customWidth="1"/>
    <col min="14100" max="14101" width="9.140625" style="92"/>
    <col min="14102" max="14102" width="42" style="92" customWidth="1"/>
    <col min="14103" max="14336" width="9.140625" style="92"/>
    <col min="14337" max="14337" width="51.7109375" style="92" customWidth="1"/>
    <col min="14338" max="14338" width="4.7109375" style="92" customWidth="1"/>
    <col min="14339" max="14339" width="15.7109375" style="92" customWidth="1"/>
    <col min="14340" max="14341" width="10.42578125" style="92" customWidth="1"/>
    <col min="14342" max="14342" width="15.7109375" style="92" customWidth="1"/>
    <col min="14343" max="14344" width="10.42578125" style="92" customWidth="1"/>
    <col min="14345" max="14345" width="34.28515625" style="92" customWidth="1"/>
    <col min="14346" max="14346" width="10.42578125" style="92" customWidth="1"/>
    <col min="14347" max="14347" width="11.28515625" style="92" customWidth="1"/>
    <col min="14348" max="14348" width="7.7109375" style="92" customWidth="1"/>
    <col min="14349" max="14349" width="11.5703125" style="92" customWidth="1"/>
    <col min="14350" max="14355" width="7.42578125" style="92" customWidth="1"/>
    <col min="14356" max="14357" width="9.140625" style="92"/>
    <col min="14358" max="14358" width="42" style="92" customWidth="1"/>
    <col min="14359" max="14592" width="9.140625" style="92"/>
    <col min="14593" max="14593" width="51.7109375" style="92" customWidth="1"/>
    <col min="14594" max="14594" width="4.7109375" style="92" customWidth="1"/>
    <col min="14595" max="14595" width="15.7109375" style="92" customWidth="1"/>
    <col min="14596" max="14597" width="10.42578125" style="92" customWidth="1"/>
    <col min="14598" max="14598" width="15.7109375" style="92" customWidth="1"/>
    <col min="14599" max="14600" width="10.42578125" style="92" customWidth="1"/>
    <col min="14601" max="14601" width="34.28515625" style="92" customWidth="1"/>
    <col min="14602" max="14602" width="10.42578125" style="92" customWidth="1"/>
    <col min="14603" max="14603" width="11.28515625" style="92" customWidth="1"/>
    <col min="14604" max="14604" width="7.7109375" style="92" customWidth="1"/>
    <col min="14605" max="14605" width="11.5703125" style="92" customWidth="1"/>
    <col min="14606" max="14611" width="7.42578125" style="92" customWidth="1"/>
    <col min="14612" max="14613" width="9.140625" style="92"/>
    <col min="14614" max="14614" width="42" style="92" customWidth="1"/>
    <col min="14615" max="14848" width="9.140625" style="92"/>
    <col min="14849" max="14849" width="51.7109375" style="92" customWidth="1"/>
    <col min="14850" max="14850" width="4.7109375" style="92" customWidth="1"/>
    <col min="14851" max="14851" width="15.7109375" style="92" customWidth="1"/>
    <col min="14852" max="14853" width="10.42578125" style="92" customWidth="1"/>
    <col min="14854" max="14854" width="15.7109375" style="92" customWidth="1"/>
    <col min="14855" max="14856" width="10.42578125" style="92" customWidth="1"/>
    <col min="14857" max="14857" width="34.28515625" style="92" customWidth="1"/>
    <col min="14858" max="14858" width="10.42578125" style="92" customWidth="1"/>
    <col min="14859" max="14859" width="11.28515625" style="92" customWidth="1"/>
    <col min="14860" max="14860" width="7.7109375" style="92" customWidth="1"/>
    <col min="14861" max="14861" width="11.5703125" style="92" customWidth="1"/>
    <col min="14862" max="14867" width="7.42578125" style="92" customWidth="1"/>
    <col min="14868" max="14869" width="9.140625" style="92"/>
    <col min="14870" max="14870" width="42" style="92" customWidth="1"/>
    <col min="14871" max="15104" width="9.140625" style="92"/>
    <col min="15105" max="15105" width="51.7109375" style="92" customWidth="1"/>
    <col min="15106" max="15106" width="4.7109375" style="92" customWidth="1"/>
    <col min="15107" max="15107" width="15.7109375" style="92" customWidth="1"/>
    <col min="15108" max="15109" width="10.42578125" style="92" customWidth="1"/>
    <col min="15110" max="15110" width="15.7109375" style="92" customWidth="1"/>
    <col min="15111" max="15112" width="10.42578125" style="92" customWidth="1"/>
    <col min="15113" max="15113" width="34.28515625" style="92" customWidth="1"/>
    <col min="15114" max="15114" width="10.42578125" style="92" customWidth="1"/>
    <col min="15115" max="15115" width="11.28515625" style="92" customWidth="1"/>
    <col min="15116" max="15116" width="7.7109375" style="92" customWidth="1"/>
    <col min="15117" max="15117" width="11.5703125" style="92" customWidth="1"/>
    <col min="15118" max="15123" width="7.42578125" style="92" customWidth="1"/>
    <col min="15124" max="15125" width="9.140625" style="92"/>
    <col min="15126" max="15126" width="42" style="92" customWidth="1"/>
    <col min="15127" max="15360" width="9.140625" style="92"/>
    <col min="15361" max="15361" width="51.7109375" style="92" customWidth="1"/>
    <col min="15362" max="15362" width="4.7109375" style="92" customWidth="1"/>
    <col min="15363" max="15363" width="15.7109375" style="92" customWidth="1"/>
    <col min="15364" max="15365" width="10.42578125" style="92" customWidth="1"/>
    <col min="15366" max="15366" width="15.7109375" style="92" customWidth="1"/>
    <col min="15367" max="15368" width="10.42578125" style="92" customWidth="1"/>
    <col min="15369" max="15369" width="34.28515625" style="92" customWidth="1"/>
    <col min="15370" max="15370" width="10.42578125" style="92" customWidth="1"/>
    <col min="15371" max="15371" width="11.28515625" style="92" customWidth="1"/>
    <col min="15372" max="15372" width="7.7109375" style="92" customWidth="1"/>
    <col min="15373" max="15373" width="11.5703125" style="92" customWidth="1"/>
    <col min="15374" max="15379" width="7.42578125" style="92" customWidth="1"/>
    <col min="15380" max="15381" width="9.140625" style="92"/>
    <col min="15382" max="15382" width="42" style="92" customWidth="1"/>
    <col min="15383" max="15616" width="9.140625" style="92"/>
    <col min="15617" max="15617" width="51.7109375" style="92" customWidth="1"/>
    <col min="15618" max="15618" width="4.7109375" style="92" customWidth="1"/>
    <col min="15619" max="15619" width="15.7109375" style="92" customWidth="1"/>
    <col min="15620" max="15621" width="10.42578125" style="92" customWidth="1"/>
    <col min="15622" max="15622" width="15.7109375" style="92" customWidth="1"/>
    <col min="15623" max="15624" width="10.42578125" style="92" customWidth="1"/>
    <col min="15625" max="15625" width="34.28515625" style="92" customWidth="1"/>
    <col min="15626" max="15626" width="10.42578125" style="92" customWidth="1"/>
    <col min="15627" max="15627" width="11.28515625" style="92" customWidth="1"/>
    <col min="15628" max="15628" width="7.7109375" style="92" customWidth="1"/>
    <col min="15629" max="15629" width="11.5703125" style="92" customWidth="1"/>
    <col min="15630" max="15635" width="7.42578125" style="92" customWidth="1"/>
    <col min="15636" max="15637" width="9.140625" style="92"/>
    <col min="15638" max="15638" width="42" style="92" customWidth="1"/>
    <col min="15639" max="15872" width="9.140625" style="92"/>
    <col min="15873" max="15873" width="51.7109375" style="92" customWidth="1"/>
    <col min="15874" max="15874" width="4.7109375" style="92" customWidth="1"/>
    <col min="15875" max="15875" width="15.7109375" style="92" customWidth="1"/>
    <col min="15876" max="15877" width="10.42578125" style="92" customWidth="1"/>
    <col min="15878" max="15878" width="15.7109375" style="92" customWidth="1"/>
    <col min="15879" max="15880" width="10.42578125" style="92" customWidth="1"/>
    <col min="15881" max="15881" width="34.28515625" style="92" customWidth="1"/>
    <col min="15882" max="15882" width="10.42578125" style="92" customWidth="1"/>
    <col min="15883" max="15883" width="11.28515625" style="92" customWidth="1"/>
    <col min="15884" max="15884" width="7.7109375" style="92" customWidth="1"/>
    <col min="15885" max="15885" width="11.5703125" style="92" customWidth="1"/>
    <col min="15886" max="15891" width="7.42578125" style="92" customWidth="1"/>
    <col min="15892" max="15893" width="9.140625" style="92"/>
    <col min="15894" max="15894" width="42" style="92" customWidth="1"/>
    <col min="15895" max="16128" width="9.140625" style="92"/>
    <col min="16129" max="16129" width="51.7109375" style="92" customWidth="1"/>
    <col min="16130" max="16130" width="4.7109375" style="92" customWidth="1"/>
    <col min="16131" max="16131" width="15.7109375" style="92" customWidth="1"/>
    <col min="16132" max="16133" width="10.42578125" style="92" customWidth="1"/>
    <col min="16134" max="16134" width="15.7109375" style="92" customWidth="1"/>
    <col min="16135" max="16136" width="10.42578125" style="92" customWidth="1"/>
    <col min="16137" max="16137" width="34.28515625" style="92" customWidth="1"/>
    <col min="16138" max="16138" width="10.42578125" style="92" customWidth="1"/>
    <col min="16139" max="16139" width="11.28515625" style="92" customWidth="1"/>
    <col min="16140" max="16140" width="7.7109375" style="92" customWidth="1"/>
    <col min="16141" max="16141" width="11.5703125" style="92" customWidth="1"/>
    <col min="16142" max="16147" width="7.42578125" style="92" customWidth="1"/>
    <col min="16148" max="16149" width="9.140625" style="92"/>
    <col min="16150" max="16150" width="42" style="92" customWidth="1"/>
    <col min="16151" max="16384" width="9.140625" style="92"/>
  </cols>
  <sheetData>
    <row r="1" spans="1:22" ht="33.75" customHeight="1">
      <c r="M1" s="94"/>
      <c r="N1" s="1200" t="s">
        <v>1081</v>
      </c>
      <c r="O1" s="1200"/>
      <c r="P1" s="1200"/>
      <c r="Q1" s="1200"/>
      <c r="R1" s="1200"/>
      <c r="S1" s="1200"/>
      <c r="V1" s="95" t="s">
        <v>1082</v>
      </c>
    </row>
    <row r="2" spans="1:22" ht="15.75">
      <c r="A2" s="1100" t="s">
        <v>1083</v>
      </c>
      <c r="B2" s="1100"/>
      <c r="C2" s="1100"/>
      <c r="D2" s="1100"/>
      <c r="E2" s="1100"/>
      <c r="F2" s="1100"/>
      <c r="G2" s="1100"/>
      <c r="H2" s="1100"/>
      <c r="I2" s="1100"/>
      <c r="J2" s="1100"/>
      <c r="K2" s="1100"/>
      <c r="L2" s="1100"/>
      <c r="M2" s="1100"/>
      <c r="N2" s="1100"/>
      <c r="O2" s="1100"/>
      <c r="P2" s="1100"/>
      <c r="Q2" s="1100"/>
      <c r="R2" s="1100"/>
      <c r="S2" s="1100"/>
    </row>
    <row r="3" spans="1:22" ht="15.75">
      <c r="A3" s="96"/>
      <c r="B3" s="97"/>
      <c r="C3" s="98"/>
      <c r="D3" s="98"/>
      <c r="E3" s="1177" t="s">
        <v>1084</v>
      </c>
      <c r="F3" s="1177"/>
      <c r="G3" s="1177"/>
      <c r="H3" s="1177"/>
      <c r="I3" s="1177"/>
      <c r="J3" s="98"/>
      <c r="K3" s="98"/>
      <c r="L3" s="98"/>
      <c r="M3" s="96"/>
      <c r="N3" s="96"/>
      <c r="O3" s="96"/>
      <c r="P3" s="96"/>
      <c r="Q3" s="96"/>
      <c r="R3" s="96"/>
      <c r="S3" s="96"/>
    </row>
    <row r="4" spans="1:22">
      <c r="S4" s="92" t="s">
        <v>210</v>
      </c>
    </row>
    <row r="5" spans="1:22">
      <c r="A5" s="1201" t="s">
        <v>209</v>
      </c>
      <c r="B5" s="1201" t="s">
        <v>208</v>
      </c>
      <c r="C5" s="1202" t="s">
        <v>1085</v>
      </c>
      <c r="D5" s="1203"/>
      <c r="E5" s="1203"/>
      <c r="F5" s="1203"/>
      <c r="G5" s="1203"/>
      <c r="H5" s="1203"/>
      <c r="I5" s="1203"/>
      <c r="J5" s="1203"/>
      <c r="K5" s="1204"/>
      <c r="L5" s="1201" t="s">
        <v>206</v>
      </c>
      <c r="M5" s="1201"/>
      <c r="N5" s="1202" t="s">
        <v>205</v>
      </c>
      <c r="O5" s="1203"/>
      <c r="P5" s="1203"/>
      <c r="Q5" s="1203"/>
      <c r="R5" s="1203"/>
      <c r="S5" s="1204"/>
    </row>
    <row r="6" spans="1:22">
      <c r="A6" s="1201"/>
      <c r="B6" s="1201"/>
      <c r="C6" s="1205" t="s">
        <v>204</v>
      </c>
      <c r="D6" s="1205"/>
      <c r="E6" s="1205"/>
      <c r="F6" s="1205" t="s">
        <v>203</v>
      </c>
      <c r="G6" s="1205"/>
      <c r="H6" s="1205"/>
      <c r="I6" s="1205" t="s">
        <v>202</v>
      </c>
      <c r="J6" s="1205"/>
      <c r="K6" s="1205"/>
      <c r="L6" s="1201"/>
      <c r="M6" s="1201"/>
      <c r="N6" s="1202" t="s">
        <v>201</v>
      </c>
      <c r="O6" s="1204"/>
      <c r="P6" s="1206" t="s">
        <v>215</v>
      </c>
      <c r="Q6" s="1206" t="s">
        <v>216</v>
      </c>
      <c r="R6" s="1208" t="s">
        <v>198</v>
      </c>
      <c r="S6" s="1209"/>
    </row>
    <row r="7" spans="1:22" ht="45">
      <c r="A7" s="1201"/>
      <c r="B7" s="1201"/>
      <c r="C7" s="99" t="s">
        <v>1086</v>
      </c>
      <c r="D7" s="99" t="s">
        <v>195</v>
      </c>
      <c r="E7" s="99" t="s">
        <v>194</v>
      </c>
      <c r="F7" s="99" t="s">
        <v>1086</v>
      </c>
      <c r="G7" s="99" t="s">
        <v>195</v>
      </c>
      <c r="H7" s="99" t="s">
        <v>194</v>
      </c>
      <c r="I7" s="99" t="s">
        <v>1087</v>
      </c>
      <c r="J7" s="100" t="s">
        <v>195</v>
      </c>
      <c r="K7" s="100" t="s">
        <v>194</v>
      </c>
      <c r="L7" s="99" t="s">
        <v>193</v>
      </c>
      <c r="M7" s="99" t="s">
        <v>192</v>
      </c>
      <c r="N7" s="99" t="s">
        <v>217</v>
      </c>
      <c r="O7" s="99" t="s">
        <v>218</v>
      </c>
      <c r="P7" s="1207"/>
      <c r="Q7" s="1207"/>
      <c r="R7" s="99" t="s">
        <v>1088</v>
      </c>
      <c r="S7" s="99" t="s">
        <v>1089</v>
      </c>
    </row>
    <row r="8" spans="1:22" s="102" customFormat="1" ht="8.25">
      <c r="A8" s="101">
        <v>1</v>
      </c>
      <c r="B8" s="101">
        <v>2</v>
      </c>
      <c r="C8" s="101">
        <v>3</v>
      </c>
      <c r="D8" s="101">
        <v>4</v>
      </c>
      <c r="E8" s="101">
        <v>5</v>
      </c>
      <c r="F8" s="101">
        <v>6</v>
      </c>
      <c r="G8" s="101">
        <v>7</v>
      </c>
      <c r="H8" s="101">
        <v>8</v>
      </c>
      <c r="I8" s="101">
        <v>9</v>
      </c>
      <c r="J8" s="101">
        <v>10</v>
      </c>
      <c r="K8" s="101">
        <v>11</v>
      </c>
      <c r="L8" s="101">
        <v>12</v>
      </c>
      <c r="M8" s="101">
        <v>13</v>
      </c>
      <c r="N8" s="101">
        <v>14</v>
      </c>
      <c r="O8" s="101">
        <v>15</v>
      </c>
      <c r="P8" s="101">
        <v>16</v>
      </c>
      <c r="Q8" s="101">
        <v>17</v>
      </c>
      <c r="R8" s="101">
        <v>18</v>
      </c>
      <c r="S8" s="101">
        <v>19</v>
      </c>
    </row>
    <row r="9" spans="1:22" ht="42">
      <c r="A9" s="103" t="s">
        <v>189</v>
      </c>
      <c r="B9" s="104" t="s">
        <v>188</v>
      </c>
      <c r="C9" s="105" t="s">
        <v>5</v>
      </c>
      <c r="D9" s="104" t="s">
        <v>5</v>
      </c>
      <c r="E9" s="104" t="s">
        <v>5</v>
      </c>
      <c r="F9" s="105" t="s">
        <v>5</v>
      </c>
      <c r="G9" s="104" t="s">
        <v>5</v>
      </c>
      <c r="H9" s="104" t="s">
        <v>5</v>
      </c>
      <c r="I9" s="104" t="s">
        <v>5</v>
      </c>
      <c r="J9" s="104" t="s">
        <v>5</v>
      </c>
      <c r="K9" s="104" t="s">
        <v>5</v>
      </c>
      <c r="L9" s="104" t="s">
        <v>5</v>
      </c>
      <c r="M9" s="104" t="s">
        <v>5</v>
      </c>
      <c r="N9" s="106">
        <f t="shared" ref="N9:S9" si="0">N10+N37+N40+N50+N57</f>
        <v>0</v>
      </c>
      <c r="O9" s="106">
        <f t="shared" si="0"/>
        <v>0</v>
      </c>
      <c r="P9" s="106">
        <f t="shared" si="0"/>
        <v>0</v>
      </c>
      <c r="Q9" s="106">
        <f t="shared" si="0"/>
        <v>15323.5</v>
      </c>
      <c r="R9" s="106">
        <f t="shared" si="0"/>
        <v>15021.9</v>
      </c>
      <c r="S9" s="106">
        <f t="shared" si="0"/>
        <v>15042.4</v>
      </c>
    </row>
    <row r="10" spans="1:22" ht="45">
      <c r="A10" s="107" t="s">
        <v>1090</v>
      </c>
      <c r="B10" s="108" t="s">
        <v>186</v>
      </c>
      <c r="C10" s="109" t="s">
        <v>5</v>
      </c>
      <c r="D10" s="110" t="s">
        <v>5</v>
      </c>
      <c r="E10" s="110" t="s">
        <v>5</v>
      </c>
      <c r="F10" s="109" t="s">
        <v>5</v>
      </c>
      <c r="G10" s="110" t="s">
        <v>5</v>
      </c>
      <c r="H10" s="110" t="s">
        <v>5</v>
      </c>
      <c r="I10" s="110" t="s">
        <v>5</v>
      </c>
      <c r="J10" s="110" t="s">
        <v>5</v>
      </c>
      <c r="K10" s="110" t="s">
        <v>5</v>
      </c>
      <c r="L10" s="110" t="s">
        <v>5</v>
      </c>
      <c r="M10" s="110" t="s">
        <v>5</v>
      </c>
      <c r="N10" s="111">
        <f>N11+N19</f>
        <v>0</v>
      </c>
      <c r="O10" s="111">
        <f>O11+O19</f>
        <v>0</v>
      </c>
      <c r="P10" s="111">
        <f>P11+P19</f>
        <v>0</v>
      </c>
      <c r="Q10" s="111">
        <f>Q11+Q19+Q12</f>
        <v>15323.5</v>
      </c>
      <c r="R10" s="111">
        <f>R11+R19+R12</f>
        <v>15021.9</v>
      </c>
      <c r="S10" s="111">
        <f>S11+S19+S12</f>
        <v>15042.4</v>
      </c>
    </row>
    <row r="11" spans="1:22" ht="67.5">
      <c r="A11" s="1186" t="s">
        <v>994</v>
      </c>
      <c r="B11" s="1195">
        <v>1002</v>
      </c>
      <c r="C11" s="1198" t="s">
        <v>1091</v>
      </c>
      <c r="D11" s="1199" t="s">
        <v>1092</v>
      </c>
      <c r="E11" s="1199" t="s">
        <v>1093</v>
      </c>
      <c r="F11" s="1184" t="s">
        <v>1094</v>
      </c>
      <c r="G11" s="1184" t="s">
        <v>1095</v>
      </c>
      <c r="H11" s="1185" t="s">
        <v>1096</v>
      </c>
      <c r="I11" s="112" t="s">
        <v>1097</v>
      </c>
      <c r="J11" s="112" t="s">
        <v>1098</v>
      </c>
      <c r="K11" s="112" t="s">
        <v>1099</v>
      </c>
      <c r="L11" s="113" t="s">
        <v>1100</v>
      </c>
      <c r="M11" s="114">
        <v>9100010040</v>
      </c>
      <c r="N11" s="115"/>
      <c r="O11" s="115"/>
      <c r="P11" s="115"/>
      <c r="Q11" s="115">
        <v>10149.9</v>
      </c>
      <c r="R11" s="115">
        <v>10105.5</v>
      </c>
      <c r="S11" s="115">
        <v>10126</v>
      </c>
    </row>
    <row r="12" spans="1:22" ht="55.5" customHeight="1">
      <c r="A12" s="1187"/>
      <c r="B12" s="1196"/>
      <c r="C12" s="1198"/>
      <c r="D12" s="1199"/>
      <c r="E12" s="1199"/>
      <c r="F12" s="1184"/>
      <c r="G12" s="1184"/>
      <c r="H12" s="1185"/>
      <c r="I12" s="116" t="s">
        <v>1101</v>
      </c>
      <c r="J12" s="116" t="s">
        <v>1098</v>
      </c>
      <c r="K12" s="116" t="s">
        <v>1102</v>
      </c>
      <c r="L12" s="117" t="s">
        <v>1100</v>
      </c>
      <c r="M12" s="118">
        <v>9100010160</v>
      </c>
      <c r="N12" s="119"/>
      <c r="O12" s="119"/>
      <c r="P12" s="119"/>
      <c r="Q12" s="119">
        <v>257.2</v>
      </c>
      <c r="R12" s="119">
        <v>0</v>
      </c>
      <c r="S12" s="119">
        <v>0</v>
      </c>
    </row>
    <row r="13" spans="1:22" ht="67.5">
      <c r="A13" s="1187"/>
      <c r="B13" s="1196"/>
      <c r="C13" s="1198"/>
      <c r="D13" s="1199"/>
      <c r="E13" s="1199"/>
      <c r="F13" s="1184"/>
      <c r="G13" s="1184"/>
      <c r="H13" s="1185"/>
      <c r="I13" s="116" t="s">
        <v>1103</v>
      </c>
      <c r="J13" s="116" t="s">
        <v>1098</v>
      </c>
      <c r="K13" s="116" t="s">
        <v>1104</v>
      </c>
      <c r="L13" s="120"/>
      <c r="M13" s="121"/>
      <c r="N13" s="119"/>
      <c r="O13" s="119"/>
      <c r="P13" s="119"/>
      <c r="Q13" s="119"/>
      <c r="R13" s="119"/>
      <c r="S13" s="119"/>
    </row>
    <row r="14" spans="1:22" ht="78.75" customHeight="1">
      <c r="A14" s="1187"/>
      <c r="B14" s="1196"/>
      <c r="C14" s="1198"/>
      <c r="D14" s="1199"/>
      <c r="E14" s="1199"/>
      <c r="F14" s="1184"/>
      <c r="G14" s="1184"/>
      <c r="H14" s="1185"/>
      <c r="I14" s="116" t="s">
        <v>1105</v>
      </c>
      <c r="J14" s="116" t="s">
        <v>1098</v>
      </c>
      <c r="K14" s="122" t="s">
        <v>1106</v>
      </c>
      <c r="L14" s="120"/>
      <c r="M14" s="121"/>
      <c r="N14" s="119"/>
      <c r="O14" s="119"/>
      <c r="P14" s="119"/>
      <c r="Q14" s="119"/>
      <c r="R14" s="119"/>
      <c r="S14" s="119"/>
    </row>
    <row r="15" spans="1:22" ht="56.25">
      <c r="A15" s="1187"/>
      <c r="B15" s="1196"/>
      <c r="C15" s="1198"/>
      <c r="D15" s="1199"/>
      <c r="E15" s="1199"/>
      <c r="F15" s="1184"/>
      <c r="G15" s="1184"/>
      <c r="H15" s="1185"/>
      <c r="I15" s="123" t="s">
        <v>1107</v>
      </c>
      <c r="J15" s="123" t="s">
        <v>1098</v>
      </c>
      <c r="K15" s="123" t="s">
        <v>1108</v>
      </c>
      <c r="L15" s="120"/>
      <c r="M15" s="121"/>
      <c r="N15" s="119"/>
      <c r="O15" s="119"/>
      <c r="P15" s="119"/>
      <c r="Q15" s="119"/>
      <c r="R15" s="119"/>
      <c r="S15" s="119"/>
    </row>
    <row r="16" spans="1:22" hidden="1">
      <c r="A16" s="1187"/>
      <c r="B16" s="1196"/>
      <c r="C16" s="1198"/>
      <c r="D16" s="1199"/>
      <c r="E16" s="1199"/>
      <c r="F16" s="1184"/>
      <c r="G16" s="1184"/>
      <c r="H16" s="1185"/>
      <c r="I16" s="124"/>
      <c r="J16" s="124"/>
      <c r="K16" s="124"/>
      <c r="L16" s="120"/>
      <c r="M16" s="121"/>
      <c r="N16" s="119"/>
      <c r="O16" s="119"/>
      <c r="P16" s="119"/>
      <c r="Q16" s="119"/>
      <c r="R16" s="119"/>
      <c r="S16" s="119"/>
    </row>
    <row r="17" spans="1:19" hidden="1">
      <c r="A17" s="1187"/>
      <c r="B17" s="1196"/>
      <c r="C17" s="1198"/>
      <c r="D17" s="1199"/>
      <c r="E17" s="1199"/>
      <c r="F17" s="1184"/>
      <c r="G17" s="1184"/>
      <c r="H17" s="1185"/>
      <c r="I17" s="125"/>
      <c r="J17" s="125"/>
      <c r="K17" s="125"/>
      <c r="L17" s="120"/>
      <c r="M17" s="121"/>
      <c r="N17" s="119"/>
      <c r="O17" s="119"/>
      <c r="P17" s="119"/>
      <c r="Q17" s="119"/>
      <c r="R17" s="119"/>
      <c r="S17" s="119"/>
    </row>
    <row r="18" spans="1:19" hidden="1">
      <c r="A18" s="1188"/>
      <c r="B18" s="1197"/>
      <c r="C18" s="1198"/>
      <c r="D18" s="1199"/>
      <c r="E18" s="1199"/>
      <c r="F18" s="1184"/>
      <c r="G18" s="1184"/>
      <c r="H18" s="1185"/>
      <c r="I18" s="123"/>
      <c r="J18" s="123"/>
      <c r="K18" s="123"/>
      <c r="L18" s="126"/>
      <c r="M18" s="127"/>
      <c r="N18" s="128"/>
      <c r="O18" s="128"/>
      <c r="P18" s="128"/>
      <c r="Q18" s="128"/>
      <c r="R18" s="128"/>
      <c r="S18" s="128"/>
    </row>
    <row r="19" spans="1:19" ht="56.25">
      <c r="A19" s="1186" t="s">
        <v>1109</v>
      </c>
      <c r="B19" s="1189">
        <v>1069</v>
      </c>
      <c r="C19" s="1192" t="s">
        <v>1110</v>
      </c>
      <c r="D19" s="1192" t="s">
        <v>1111</v>
      </c>
      <c r="E19" s="1192" t="s">
        <v>1112</v>
      </c>
      <c r="F19" s="1178"/>
      <c r="G19" s="1178"/>
      <c r="H19" s="1178"/>
      <c r="I19" s="116" t="s">
        <v>1113</v>
      </c>
      <c r="J19" s="129" t="s">
        <v>638</v>
      </c>
      <c r="K19" s="122" t="s">
        <v>1114</v>
      </c>
      <c r="L19" s="1178" t="s">
        <v>1100</v>
      </c>
      <c r="M19" s="1181">
        <v>9100047110</v>
      </c>
      <c r="N19" s="1173"/>
      <c r="O19" s="1173"/>
      <c r="P19" s="1173"/>
      <c r="Q19" s="1173">
        <v>4916.3999999999996</v>
      </c>
      <c r="R19" s="1173">
        <v>4916.3999999999996</v>
      </c>
      <c r="S19" s="1173">
        <v>4916.3999999999996</v>
      </c>
    </row>
    <row r="20" spans="1:19" ht="56.25">
      <c r="A20" s="1187"/>
      <c r="B20" s="1190"/>
      <c r="C20" s="1193"/>
      <c r="D20" s="1193"/>
      <c r="E20" s="1193"/>
      <c r="F20" s="1179"/>
      <c r="G20" s="1179"/>
      <c r="H20" s="1179"/>
      <c r="I20" s="116" t="s">
        <v>1115</v>
      </c>
      <c r="J20" s="129" t="s">
        <v>638</v>
      </c>
      <c r="K20" s="122" t="s">
        <v>1114</v>
      </c>
      <c r="L20" s="1179"/>
      <c r="M20" s="1182"/>
      <c r="N20" s="1174"/>
      <c r="O20" s="1174"/>
      <c r="P20" s="1174"/>
      <c r="Q20" s="1174"/>
      <c r="R20" s="1174"/>
      <c r="S20" s="1174"/>
    </row>
    <row r="21" spans="1:19" ht="56.25">
      <c r="A21" s="1187"/>
      <c r="B21" s="1190"/>
      <c r="C21" s="1193"/>
      <c r="D21" s="1193"/>
      <c r="E21" s="1193"/>
      <c r="F21" s="1179"/>
      <c r="G21" s="1179"/>
      <c r="H21" s="1179"/>
      <c r="I21" s="116" t="s">
        <v>1116</v>
      </c>
      <c r="J21" s="129" t="s">
        <v>638</v>
      </c>
      <c r="K21" s="122" t="s">
        <v>1114</v>
      </c>
      <c r="L21" s="1179"/>
      <c r="M21" s="1182"/>
      <c r="N21" s="1174"/>
      <c r="O21" s="1174"/>
      <c r="P21" s="1174"/>
      <c r="Q21" s="1174"/>
      <c r="R21" s="1174"/>
      <c r="S21" s="1174"/>
    </row>
    <row r="22" spans="1:19" ht="56.25">
      <c r="A22" s="1187"/>
      <c r="B22" s="1190"/>
      <c r="C22" s="1193"/>
      <c r="D22" s="1193"/>
      <c r="E22" s="1193"/>
      <c r="F22" s="1179"/>
      <c r="G22" s="1179"/>
      <c r="H22" s="1179"/>
      <c r="I22" s="116" t="s">
        <v>1117</v>
      </c>
      <c r="J22" s="129" t="s">
        <v>638</v>
      </c>
      <c r="K22" s="122" t="s">
        <v>1114</v>
      </c>
      <c r="L22" s="1179"/>
      <c r="M22" s="1182"/>
      <c r="N22" s="1174"/>
      <c r="O22" s="1174"/>
      <c r="P22" s="1174"/>
      <c r="Q22" s="1174"/>
      <c r="R22" s="1174"/>
      <c r="S22" s="1174"/>
    </row>
    <row r="23" spans="1:19" ht="56.25">
      <c r="A23" s="1187"/>
      <c r="B23" s="1190"/>
      <c r="C23" s="1193"/>
      <c r="D23" s="1193"/>
      <c r="E23" s="1193"/>
      <c r="F23" s="1179"/>
      <c r="G23" s="1179"/>
      <c r="H23" s="1179"/>
      <c r="I23" s="116" t="s">
        <v>1118</v>
      </c>
      <c r="J23" s="129" t="s">
        <v>638</v>
      </c>
      <c r="K23" s="122" t="s">
        <v>1114</v>
      </c>
      <c r="L23" s="1179"/>
      <c r="M23" s="1182"/>
      <c r="N23" s="1174"/>
      <c r="O23" s="1174"/>
      <c r="P23" s="1174"/>
      <c r="Q23" s="1174"/>
      <c r="R23" s="1174"/>
      <c r="S23" s="1174"/>
    </row>
    <row r="24" spans="1:19" ht="56.25">
      <c r="A24" s="1187"/>
      <c r="B24" s="1190"/>
      <c r="C24" s="1193"/>
      <c r="D24" s="1193"/>
      <c r="E24" s="1193"/>
      <c r="F24" s="1179"/>
      <c r="G24" s="1179"/>
      <c r="H24" s="1179"/>
      <c r="I24" s="116" t="s">
        <v>1119</v>
      </c>
      <c r="J24" s="129" t="s">
        <v>638</v>
      </c>
      <c r="K24" s="122" t="s">
        <v>1114</v>
      </c>
      <c r="L24" s="1179"/>
      <c r="M24" s="1182"/>
      <c r="N24" s="1174"/>
      <c r="O24" s="1174"/>
      <c r="P24" s="1174"/>
      <c r="Q24" s="1174"/>
      <c r="R24" s="1174"/>
      <c r="S24" s="1174"/>
    </row>
    <row r="25" spans="1:19" ht="56.25">
      <c r="A25" s="1187"/>
      <c r="B25" s="1190"/>
      <c r="C25" s="1193"/>
      <c r="D25" s="1193"/>
      <c r="E25" s="1193"/>
      <c r="F25" s="1179"/>
      <c r="G25" s="1179"/>
      <c r="H25" s="1179"/>
      <c r="I25" s="116" t="s">
        <v>1120</v>
      </c>
      <c r="J25" s="129" t="s">
        <v>638</v>
      </c>
      <c r="K25" s="122" t="s">
        <v>1114</v>
      </c>
      <c r="L25" s="1179"/>
      <c r="M25" s="1182"/>
      <c r="N25" s="1174"/>
      <c r="O25" s="1174"/>
      <c r="P25" s="1174"/>
      <c r="Q25" s="1174"/>
      <c r="R25" s="1174"/>
      <c r="S25" s="1174"/>
    </row>
    <row r="26" spans="1:19" ht="45">
      <c r="A26" s="1187"/>
      <c r="B26" s="1190"/>
      <c r="C26" s="1193"/>
      <c r="D26" s="1193"/>
      <c r="E26" s="1193"/>
      <c r="F26" s="1179"/>
      <c r="G26" s="1179"/>
      <c r="H26" s="1179"/>
      <c r="I26" s="116" t="s">
        <v>1121</v>
      </c>
      <c r="J26" s="129" t="s">
        <v>638</v>
      </c>
      <c r="K26" s="122" t="s">
        <v>1122</v>
      </c>
      <c r="L26" s="1179"/>
      <c r="M26" s="1182"/>
      <c r="N26" s="1174"/>
      <c r="O26" s="1174"/>
      <c r="P26" s="1174"/>
      <c r="Q26" s="1174"/>
      <c r="R26" s="1174"/>
      <c r="S26" s="1174"/>
    </row>
    <row r="27" spans="1:19" ht="56.25">
      <c r="A27" s="1187"/>
      <c r="B27" s="1190"/>
      <c r="C27" s="1193"/>
      <c r="D27" s="1193"/>
      <c r="E27" s="1193"/>
      <c r="F27" s="1179"/>
      <c r="G27" s="1179"/>
      <c r="H27" s="1179"/>
      <c r="I27" s="116" t="s">
        <v>1123</v>
      </c>
      <c r="J27" s="129" t="s">
        <v>638</v>
      </c>
      <c r="K27" s="122" t="s">
        <v>1114</v>
      </c>
      <c r="L27" s="1179"/>
      <c r="M27" s="1182"/>
      <c r="N27" s="1174"/>
      <c r="O27" s="1174"/>
      <c r="P27" s="1174"/>
      <c r="Q27" s="1174"/>
      <c r="R27" s="1174"/>
      <c r="S27" s="1174"/>
    </row>
    <row r="28" spans="1:19" ht="56.25">
      <c r="A28" s="1187"/>
      <c r="B28" s="1190"/>
      <c r="C28" s="1193"/>
      <c r="D28" s="1193"/>
      <c r="E28" s="1193"/>
      <c r="F28" s="1179"/>
      <c r="G28" s="1179"/>
      <c r="H28" s="1179"/>
      <c r="I28" s="116" t="s">
        <v>1124</v>
      </c>
      <c r="J28" s="129" t="s">
        <v>638</v>
      </c>
      <c r="K28" s="122" t="s">
        <v>1114</v>
      </c>
      <c r="L28" s="1179"/>
      <c r="M28" s="1182"/>
      <c r="N28" s="1174"/>
      <c r="O28" s="1174"/>
      <c r="P28" s="1174"/>
      <c r="Q28" s="1174"/>
      <c r="R28" s="1174"/>
      <c r="S28" s="1174"/>
    </row>
    <row r="29" spans="1:19" ht="45">
      <c r="A29" s="1187"/>
      <c r="B29" s="1190"/>
      <c r="C29" s="1193"/>
      <c r="D29" s="1193"/>
      <c r="E29" s="1193"/>
      <c r="F29" s="1179"/>
      <c r="G29" s="1179"/>
      <c r="H29" s="1179"/>
      <c r="I29" s="116" t="s">
        <v>1125</v>
      </c>
      <c r="J29" s="129" t="s">
        <v>638</v>
      </c>
      <c r="K29" s="122" t="s">
        <v>1122</v>
      </c>
      <c r="L29" s="1179"/>
      <c r="M29" s="1182"/>
      <c r="N29" s="1174"/>
      <c r="O29" s="1174"/>
      <c r="P29" s="1174"/>
      <c r="Q29" s="1174"/>
      <c r="R29" s="1174"/>
      <c r="S29" s="1174"/>
    </row>
    <row r="30" spans="1:19" ht="56.25">
      <c r="A30" s="1187"/>
      <c r="B30" s="1190"/>
      <c r="C30" s="1193"/>
      <c r="D30" s="1193"/>
      <c r="E30" s="1193"/>
      <c r="F30" s="1179"/>
      <c r="G30" s="1179"/>
      <c r="H30" s="1179"/>
      <c r="I30" s="116" t="s">
        <v>1126</v>
      </c>
      <c r="J30" s="129" t="s">
        <v>638</v>
      </c>
      <c r="K30" s="122" t="s">
        <v>1114</v>
      </c>
      <c r="L30" s="1179"/>
      <c r="M30" s="1182"/>
      <c r="N30" s="1174"/>
      <c r="O30" s="1174"/>
      <c r="P30" s="1174"/>
      <c r="Q30" s="1174"/>
      <c r="R30" s="1174"/>
      <c r="S30" s="1174"/>
    </row>
    <row r="31" spans="1:19" ht="56.25">
      <c r="A31" s="1187"/>
      <c r="B31" s="1190"/>
      <c r="C31" s="1193"/>
      <c r="D31" s="1193"/>
      <c r="E31" s="1193"/>
      <c r="F31" s="1179"/>
      <c r="G31" s="1179"/>
      <c r="H31" s="1179"/>
      <c r="I31" s="116" t="s">
        <v>1127</v>
      </c>
      <c r="J31" s="129" t="s">
        <v>638</v>
      </c>
      <c r="K31" s="122" t="s">
        <v>1114</v>
      </c>
      <c r="L31" s="1179"/>
      <c r="M31" s="1182"/>
      <c r="N31" s="1174"/>
      <c r="O31" s="1174"/>
      <c r="P31" s="1174"/>
      <c r="Q31" s="1174"/>
      <c r="R31" s="1174"/>
      <c r="S31" s="1174"/>
    </row>
    <row r="32" spans="1:19" ht="56.25">
      <c r="A32" s="1187"/>
      <c r="B32" s="1190"/>
      <c r="C32" s="1193"/>
      <c r="D32" s="1193"/>
      <c r="E32" s="1193"/>
      <c r="F32" s="1179"/>
      <c r="G32" s="1179"/>
      <c r="H32" s="1179"/>
      <c r="I32" s="116" t="s">
        <v>1128</v>
      </c>
      <c r="J32" s="129" t="s">
        <v>638</v>
      </c>
      <c r="K32" s="122" t="s">
        <v>1114</v>
      </c>
      <c r="L32" s="1179"/>
      <c r="M32" s="1182"/>
      <c r="N32" s="1174"/>
      <c r="O32" s="1174"/>
      <c r="P32" s="1174"/>
      <c r="Q32" s="1174"/>
      <c r="R32" s="1174"/>
      <c r="S32" s="1174"/>
    </row>
    <row r="33" spans="1:19" ht="56.25">
      <c r="A33" s="1187"/>
      <c r="B33" s="1190"/>
      <c r="C33" s="1193"/>
      <c r="D33" s="1193"/>
      <c r="E33" s="1193"/>
      <c r="F33" s="1179"/>
      <c r="G33" s="1179"/>
      <c r="H33" s="1179"/>
      <c r="I33" s="116" t="s">
        <v>1129</v>
      </c>
      <c r="J33" s="129" t="s">
        <v>638</v>
      </c>
      <c r="K33" s="122" t="s">
        <v>1114</v>
      </c>
      <c r="L33" s="1179"/>
      <c r="M33" s="1182"/>
      <c r="N33" s="1174"/>
      <c r="O33" s="1174"/>
      <c r="P33" s="1174"/>
      <c r="Q33" s="1174"/>
      <c r="R33" s="1174"/>
      <c r="S33" s="1174"/>
    </row>
    <row r="34" spans="1:19" ht="56.25">
      <c r="A34" s="1187"/>
      <c r="B34" s="1190"/>
      <c r="C34" s="1193"/>
      <c r="D34" s="1193"/>
      <c r="E34" s="1193"/>
      <c r="F34" s="1179"/>
      <c r="G34" s="1179"/>
      <c r="H34" s="1179"/>
      <c r="I34" s="116" t="s">
        <v>1130</v>
      </c>
      <c r="J34" s="129" t="s">
        <v>638</v>
      </c>
      <c r="K34" s="122" t="s">
        <v>1114</v>
      </c>
      <c r="L34" s="1179"/>
      <c r="M34" s="1182"/>
      <c r="N34" s="1174"/>
      <c r="O34" s="1174"/>
      <c r="P34" s="1174"/>
      <c r="Q34" s="1174"/>
      <c r="R34" s="1174"/>
      <c r="S34" s="1174"/>
    </row>
    <row r="35" spans="1:19" ht="56.25">
      <c r="A35" s="1188"/>
      <c r="B35" s="1191"/>
      <c r="C35" s="1194"/>
      <c r="D35" s="1194"/>
      <c r="E35" s="1194"/>
      <c r="F35" s="1180"/>
      <c r="G35" s="1180"/>
      <c r="H35" s="1180"/>
      <c r="I35" s="116" t="s">
        <v>1131</v>
      </c>
      <c r="J35" s="129" t="s">
        <v>638</v>
      </c>
      <c r="K35" s="122" t="s">
        <v>1114</v>
      </c>
      <c r="L35" s="1180"/>
      <c r="M35" s="1183"/>
      <c r="N35" s="1175"/>
      <c r="O35" s="1175"/>
      <c r="P35" s="1175"/>
      <c r="Q35" s="1175"/>
      <c r="R35" s="1175"/>
      <c r="S35" s="1175"/>
    </row>
    <row r="36" spans="1:19" hidden="1">
      <c r="A36" s="130" t="s">
        <v>9</v>
      </c>
      <c r="B36" s="131"/>
      <c r="C36" s="132"/>
      <c r="D36" s="132"/>
      <c r="E36" s="132"/>
      <c r="F36" s="132"/>
      <c r="G36" s="132"/>
      <c r="H36" s="132"/>
      <c r="I36" s="132"/>
      <c r="J36" s="132"/>
      <c r="K36" s="132"/>
      <c r="L36" s="132"/>
      <c r="M36" s="132"/>
      <c r="N36" s="133"/>
      <c r="O36" s="133"/>
      <c r="P36" s="133"/>
      <c r="Q36" s="133"/>
      <c r="R36" s="133"/>
      <c r="S36" s="133"/>
    </row>
    <row r="37" spans="1:19" ht="56.25">
      <c r="A37" s="107" t="s">
        <v>67</v>
      </c>
      <c r="B37" s="110" t="s">
        <v>66</v>
      </c>
      <c r="C37" s="109" t="s">
        <v>5</v>
      </c>
      <c r="D37" s="110" t="s">
        <v>5</v>
      </c>
      <c r="E37" s="110" t="s">
        <v>5</v>
      </c>
      <c r="F37" s="109" t="s">
        <v>5</v>
      </c>
      <c r="G37" s="110" t="s">
        <v>5</v>
      </c>
      <c r="H37" s="110" t="s">
        <v>5</v>
      </c>
      <c r="I37" s="110" t="s">
        <v>5</v>
      </c>
      <c r="J37" s="110" t="s">
        <v>5</v>
      </c>
      <c r="K37" s="110" t="s">
        <v>5</v>
      </c>
      <c r="L37" s="110" t="s">
        <v>5</v>
      </c>
      <c r="M37" s="110" t="s">
        <v>5</v>
      </c>
      <c r="N37" s="111"/>
      <c r="O37" s="111"/>
      <c r="P37" s="111"/>
      <c r="Q37" s="111"/>
      <c r="R37" s="111"/>
      <c r="S37" s="111"/>
    </row>
    <row r="38" spans="1:19">
      <c r="A38" s="134" t="s">
        <v>4</v>
      </c>
      <c r="B38" s="135" t="s">
        <v>65</v>
      </c>
      <c r="C38" s="136"/>
      <c r="D38" s="135"/>
      <c r="E38" s="135"/>
      <c r="F38" s="136"/>
      <c r="G38" s="135"/>
      <c r="H38" s="135"/>
      <c r="I38" s="135"/>
      <c r="J38" s="135"/>
      <c r="K38" s="135"/>
      <c r="L38" s="135"/>
      <c r="M38" s="135"/>
      <c r="N38" s="137"/>
      <c r="O38" s="137"/>
      <c r="P38" s="137"/>
      <c r="Q38" s="137"/>
      <c r="R38" s="137"/>
      <c r="S38" s="137"/>
    </row>
    <row r="39" spans="1:19">
      <c r="A39" s="138" t="s">
        <v>1132</v>
      </c>
      <c r="B39" s="139"/>
      <c r="C39" s="99"/>
      <c r="D39" s="140"/>
      <c r="E39" s="140"/>
      <c r="F39" s="99"/>
      <c r="G39" s="140"/>
      <c r="H39" s="140"/>
      <c r="I39" s="140"/>
      <c r="J39" s="140"/>
      <c r="K39" s="140"/>
      <c r="L39" s="140"/>
      <c r="M39" s="140"/>
      <c r="N39" s="141"/>
      <c r="O39" s="141"/>
      <c r="P39" s="141"/>
      <c r="Q39" s="141"/>
      <c r="R39" s="141"/>
      <c r="S39" s="141"/>
    </row>
    <row r="40" spans="1:19" ht="67.5">
      <c r="A40" s="107" t="s">
        <v>64</v>
      </c>
      <c r="B40" s="110" t="s">
        <v>63</v>
      </c>
      <c r="C40" s="109" t="s">
        <v>5</v>
      </c>
      <c r="D40" s="110" t="s">
        <v>5</v>
      </c>
      <c r="E40" s="110" t="s">
        <v>5</v>
      </c>
      <c r="F40" s="109" t="s">
        <v>5</v>
      </c>
      <c r="G40" s="110" t="s">
        <v>5</v>
      </c>
      <c r="H40" s="110" t="s">
        <v>5</v>
      </c>
      <c r="I40" s="110" t="s">
        <v>5</v>
      </c>
      <c r="J40" s="110" t="s">
        <v>5</v>
      </c>
      <c r="K40" s="110" t="s">
        <v>5</v>
      </c>
      <c r="L40" s="110" t="s">
        <v>5</v>
      </c>
      <c r="M40" s="110" t="s">
        <v>5</v>
      </c>
      <c r="N40" s="111">
        <f t="shared" ref="N40:S40" si="1">N41+N44+N47</f>
        <v>0</v>
      </c>
      <c r="O40" s="111">
        <f t="shared" si="1"/>
        <v>0</v>
      </c>
      <c r="P40" s="111">
        <f t="shared" si="1"/>
        <v>0</v>
      </c>
      <c r="Q40" s="111">
        <f t="shared" si="1"/>
        <v>0</v>
      </c>
      <c r="R40" s="111">
        <f t="shared" si="1"/>
        <v>0</v>
      </c>
      <c r="S40" s="111">
        <f t="shared" si="1"/>
        <v>0</v>
      </c>
    </row>
    <row r="41" spans="1:19" ht="33.75">
      <c r="A41" s="142" t="s">
        <v>62</v>
      </c>
      <c r="B41" s="143">
        <v>1201</v>
      </c>
      <c r="C41" s="109" t="s">
        <v>5</v>
      </c>
      <c r="D41" s="110" t="s">
        <v>5</v>
      </c>
      <c r="E41" s="110" t="s">
        <v>5</v>
      </c>
      <c r="F41" s="109" t="s">
        <v>5</v>
      </c>
      <c r="G41" s="110" t="s">
        <v>5</v>
      </c>
      <c r="H41" s="110" t="s">
        <v>5</v>
      </c>
      <c r="I41" s="110" t="s">
        <v>5</v>
      </c>
      <c r="J41" s="110" t="s">
        <v>5</v>
      </c>
      <c r="K41" s="110" t="s">
        <v>5</v>
      </c>
      <c r="L41" s="110" t="s">
        <v>5</v>
      </c>
      <c r="M41" s="110" t="s">
        <v>5</v>
      </c>
      <c r="N41" s="111"/>
      <c r="O41" s="111"/>
      <c r="P41" s="111"/>
      <c r="Q41" s="111"/>
      <c r="R41" s="111"/>
      <c r="S41" s="111"/>
    </row>
    <row r="42" spans="1:19">
      <c r="A42" s="138" t="s">
        <v>4</v>
      </c>
      <c r="B42" s="144">
        <v>1202</v>
      </c>
      <c r="C42" s="136"/>
      <c r="D42" s="135"/>
      <c r="E42" s="135"/>
      <c r="F42" s="136"/>
      <c r="G42" s="135"/>
      <c r="H42" s="135"/>
      <c r="I42" s="135"/>
      <c r="J42" s="135"/>
      <c r="K42" s="135"/>
      <c r="L42" s="135"/>
      <c r="M42" s="135"/>
      <c r="N42" s="137"/>
      <c r="O42" s="137"/>
      <c r="P42" s="137"/>
      <c r="Q42" s="137"/>
      <c r="R42" s="137"/>
      <c r="S42" s="137"/>
    </row>
    <row r="43" spans="1:19">
      <c r="A43" s="138" t="s">
        <v>1132</v>
      </c>
      <c r="B43" s="144"/>
      <c r="C43" s="136"/>
      <c r="D43" s="135"/>
      <c r="E43" s="135"/>
      <c r="F43" s="136"/>
      <c r="G43" s="135"/>
      <c r="H43" s="135"/>
      <c r="I43" s="135"/>
      <c r="J43" s="135"/>
      <c r="K43" s="135"/>
      <c r="L43" s="135"/>
      <c r="M43" s="135"/>
      <c r="N43" s="137"/>
      <c r="O43" s="137"/>
      <c r="P43" s="137"/>
      <c r="Q43" s="137"/>
      <c r="R43" s="137"/>
      <c r="S43" s="137"/>
    </row>
    <row r="44" spans="1:19" ht="59.25" customHeight="1">
      <c r="A44" s="145" t="s">
        <v>40</v>
      </c>
      <c r="B44" s="143">
        <v>1300</v>
      </c>
      <c r="C44" s="109" t="s">
        <v>5</v>
      </c>
      <c r="D44" s="110" t="s">
        <v>5</v>
      </c>
      <c r="E44" s="110" t="s">
        <v>5</v>
      </c>
      <c r="F44" s="109" t="s">
        <v>5</v>
      </c>
      <c r="G44" s="110" t="s">
        <v>5</v>
      </c>
      <c r="H44" s="110" t="s">
        <v>5</v>
      </c>
      <c r="I44" s="110" t="s">
        <v>5</v>
      </c>
      <c r="J44" s="110" t="s">
        <v>5</v>
      </c>
      <c r="K44" s="110" t="s">
        <v>5</v>
      </c>
      <c r="L44" s="110" t="s">
        <v>5</v>
      </c>
      <c r="M44" s="110" t="s">
        <v>5</v>
      </c>
      <c r="N44" s="111"/>
      <c r="O44" s="111"/>
      <c r="P44" s="111"/>
      <c r="Q44" s="111"/>
      <c r="R44" s="111"/>
      <c r="S44" s="111"/>
    </row>
    <row r="45" spans="1:19" s="146" customFormat="1">
      <c r="A45" s="138" t="s">
        <v>4</v>
      </c>
      <c r="B45" s="144">
        <v>1301</v>
      </c>
      <c r="C45" s="136"/>
      <c r="D45" s="135"/>
      <c r="E45" s="135"/>
      <c r="F45" s="136"/>
      <c r="G45" s="135"/>
      <c r="H45" s="135"/>
      <c r="I45" s="135"/>
      <c r="J45" s="135"/>
      <c r="K45" s="135"/>
      <c r="L45" s="135"/>
      <c r="M45" s="135"/>
      <c r="N45" s="137"/>
      <c r="O45" s="137"/>
      <c r="P45" s="137"/>
      <c r="Q45" s="137"/>
      <c r="R45" s="137"/>
      <c r="S45" s="137"/>
    </row>
    <row r="46" spans="1:19">
      <c r="A46" s="130" t="s">
        <v>1132</v>
      </c>
      <c r="B46" s="139"/>
      <c r="C46" s="99"/>
      <c r="D46" s="140"/>
      <c r="E46" s="140"/>
      <c r="F46" s="99"/>
      <c r="G46" s="140"/>
      <c r="H46" s="140"/>
      <c r="I46" s="140"/>
      <c r="J46" s="140"/>
      <c r="K46" s="140"/>
      <c r="L46" s="140"/>
      <c r="M46" s="140"/>
      <c r="N46" s="141"/>
      <c r="O46" s="141"/>
      <c r="P46" s="141"/>
      <c r="Q46" s="141"/>
      <c r="R46" s="141"/>
      <c r="S46" s="141"/>
    </row>
    <row r="47" spans="1:19" ht="56.25">
      <c r="A47" s="107" t="s">
        <v>39</v>
      </c>
      <c r="B47" s="143">
        <v>1400</v>
      </c>
      <c r="C47" s="109" t="s">
        <v>5</v>
      </c>
      <c r="D47" s="110" t="s">
        <v>5</v>
      </c>
      <c r="E47" s="110" t="s">
        <v>5</v>
      </c>
      <c r="F47" s="109" t="s">
        <v>5</v>
      </c>
      <c r="G47" s="110" t="s">
        <v>5</v>
      </c>
      <c r="H47" s="110" t="s">
        <v>5</v>
      </c>
      <c r="I47" s="110" t="s">
        <v>5</v>
      </c>
      <c r="J47" s="110" t="s">
        <v>5</v>
      </c>
      <c r="K47" s="110" t="s">
        <v>5</v>
      </c>
      <c r="L47" s="110" t="s">
        <v>5</v>
      </c>
      <c r="M47" s="110" t="s">
        <v>5</v>
      </c>
      <c r="N47" s="111"/>
      <c r="O47" s="111"/>
      <c r="P47" s="111"/>
      <c r="Q47" s="111"/>
      <c r="R47" s="111"/>
      <c r="S47" s="111"/>
    </row>
    <row r="48" spans="1:19" s="146" customFormat="1">
      <c r="A48" s="138" t="s">
        <v>4</v>
      </c>
      <c r="B48" s="144">
        <v>1401</v>
      </c>
      <c r="C48" s="136"/>
      <c r="D48" s="135"/>
      <c r="E48" s="135"/>
      <c r="F48" s="136"/>
      <c r="G48" s="135"/>
      <c r="H48" s="135"/>
      <c r="I48" s="135"/>
      <c r="J48" s="135"/>
      <c r="K48" s="135"/>
      <c r="L48" s="135"/>
      <c r="M48" s="135"/>
      <c r="N48" s="137"/>
      <c r="O48" s="137"/>
      <c r="P48" s="137"/>
      <c r="Q48" s="137"/>
      <c r="R48" s="137"/>
      <c r="S48" s="137"/>
    </row>
    <row r="49" spans="1:19">
      <c r="A49" s="130" t="s">
        <v>1132</v>
      </c>
      <c r="B49" s="139"/>
      <c r="C49" s="99"/>
      <c r="D49" s="140"/>
      <c r="E49" s="140"/>
      <c r="F49" s="99"/>
      <c r="G49" s="140"/>
      <c r="H49" s="140"/>
      <c r="I49" s="140"/>
      <c r="J49" s="140"/>
      <c r="K49" s="140"/>
      <c r="L49" s="140"/>
      <c r="M49" s="140"/>
      <c r="N49" s="141"/>
      <c r="O49" s="141"/>
      <c r="P49" s="141"/>
      <c r="Q49" s="141"/>
      <c r="R49" s="141"/>
      <c r="S49" s="141"/>
    </row>
    <row r="50" spans="1:19" ht="78.75">
      <c r="A50" s="107" t="s">
        <v>1133</v>
      </c>
      <c r="B50" s="143">
        <v>1500</v>
      </c>
      <c r="C50" s="109" t="s">
        <v>5</v>
      </c>
      <c r="D50" s="110" t="s">
        <v>5</v>
      </c>
      <c r="E50" s="110" t="s">
        <v>5</v>
      </c>
      <c r="F50" s="109" t="s">
        <v>5</v>
      </c>
      <c r="G50" s="110" t="s">
        <v>5</v>
      </c>
      <c r="H50" s="110" t="s">
        <v>5</v>
      </c>
      <c r="I50" s="110" t="s">
        <v>5</v>
      </c>
      <c r="J50" s="110" t="s">
        <v>5</v>
      </c>
      <c r="K50" s="110" t="s">
        <v>5</v>
      </c>
      <c r="L50" s="110" t="s">
        <v>5</v>
      </c>
      <c r="M50" s="110" t="s">
        <v>5</v>
      </c>
      <c r="N50" s="111">
        <f t="shared" ref="N50:S50" si="2">N51+N54</f>
        <v>0</v>
      </c>
      <c r="O50" s="111">
        <f t="shared" si="2"/>
        <v>0</v>
      </c>
      <c r="P50" s="111">
        <f t="shared" si="2"/>
        <v>0</v>
      </c>
      <c r="Q50" s="111">
        <f t="shared" si="2"/>
        <v>0</v>
      </c>
      <c r="R50" s="111">
        <f t="shared" si="2"/>
        <v>0</v>
      </c>
      <c r="S50" s="111">
        <f t="shared" si="2"/>
        <v>0</v>
      </c>
    </row>
    <row r="51" spans="1:19" ht="22.5">
      <c r="A51" s="107" t="s">
        <v>37</v>
      </c>
      <c r="B51" s="143">
        <v>1501</v>
      </c>
      <c r="C51" s="109" t="s">
        <v>5</v>
      </c>
      <c r="D51" s="110" t="s">
        <v>5</v>
      </c>
      <c r="E51" s="110" t="s">
        <v>5</v>
      </c>
      <c r="F51" s="109" t="s">
        <v>5</v>
      </c>
      <c r="G51" s="110" t="s">
        <v>5</v>
      </c>
      <c r="H51" s="110" t="s">
        <v>5</v>
      </c>
      <c r="I51" s="110" t="s">
        <v>5</v>
      </c>
      <c r="J51" s="110" t="s">
        <v>5</v>
      </c>
      <c r="K51" s="110" t="s">
        <v>5</v>
      </c>
      <c r="L51" s="110" t="s">
        <v>5</v>
      </c>
      <c r="M51" s="110" t="s">
        <v>5</v>
      </c>
      <c r="N51" s="111"/>
      <c r="O51" s="111"/>
      <c r="P51" s="111"/>
      <c r="Q51" s="111"/>
      <c r="R51" s="111"/>
      <c r="S51" s="111"/>
    </row>
    <row r="52" spans="1:19" s="146" customFormat="1">
      <c r="A52" s="134" t="s">
        <v>4</v>
      </c>
      <c r="B52" s="144">
        <v>1502</v>
      </c>
      <c r="C52" s="136"/>
      <c r="D52" s="135"/>
      <c r="E52" s="135"/>
      <c r="F52" s="136"/>
      <c r="G52" s="135"/>
      <c r="H52" s="135"/>
      <c r="I52" s="135"/>
      <c r="J52" s="135"/>
      <c r="K52" s="135"/>
      <c r="L52" s="135"/>
      <c r="M52" s="135"/>
      <c r="N52" s="137"/>
      <c r="O52" s="137"/>
      <c r="P52" s="137"/>
      <c r="Q52" s="137"/>
      <c r="R52" s="137"/>
      <c r="S52" s="137"/>
    </row>
    <row r="53" spans="1:19">
      <c r="A53" s="130" t="s">
        <v>1132</v>
      </c>
      <c r="B53" s="139"/>
      <c r="C53" s="99"/>
      <c r="D53" s="140"/>
      <c r="E53" s="140"/>
      <c r="F53" s="99"/>
      <c r="G53" s="140"/>
      <c r="H53" s="140"/>
      <c r="I53" s="140"/>
      <c r="J53" s="140"/>
      <c r="K53" s="140"/>
      <c r="L53" s="140"/>
      <c r="M53" s="140"/>
      <c r="N53" s="141"/>
      <c r="O53" s="141"/>
      <c r="P53" s="141"/>
      <c r="Q53" s="141"/>
      <c r="R53" s="141"/>
      <c r="S53" s="141"/>
    </row>
    <row r="54" spans="1:19" ht="22.5">
      <c r="A54" s="107" t="s">
        <v>14</v>
      </c>
      <c r="B54" s="143">
        <v>1600</v>
      </c>
      <c r="C54" s="109" t="s">
        <v>5</v>
      </c>
      <c r="D54" s="110" t="s">
        <v>5</v>
      </c>
      <c r="E54" s="110" t="s">
        <v>5</v>
      </c>
      <c r="F54" s="109" t="s">
        <v>5</v>
      </c>
      <c r="G54" s="110" t="s">
        <v>5</v>
      </c>
      <c r="H54" s="110" t="s">
        <v>5</v>
      </c>
      <c r="I54" s="110" t="s">
        <v>5</v>
      </c>
      <c r="J54" s="110" t="s">
        <v>5</v>
      </c>
      <c r="K54" s="110" t="s">
        <v>5</v>
      </c>
      <c r="L54" s="110" t="s">
        <v>5</v>
      </c>
      <c r="M54" s="110" t="s">
        <v>5</v>
      </c>
      <c r="N54" s="111"/>
      <c r="O54" s="111"/>
      <c r="P54" s="111"/>
      <c r="Q54" s="111"/>
      <c r="R54" s="111"/>
      <c r="S54" s="111"/>
    </row>
    <row r="55" spans="1:19" s="146" customFormat="1">
      <c r="A55" s="134" t="s">
        <v>4</v>
      </c>
      <c r="B55" s="144">
        <v>1601</v>
      </c>
      <c r="C55" s="136"/>
      <c r="D55" s="135"/>
      <c r="E55" s="135"/>
      <c r="F55" s="136"/>
      <c r="G55" s="135"/>
      <c r="H55" s="135"/>
      <c r="I55" s="135"/>
      <c r="J55" s="135"/>
      <c r="K55" s="135"/>
      <c r="L55" s="135"/>
      <c r="M55" s="135"/>
      <c r="N55" s="137"/>
      <c r="O55" s="137"/>
      <c r="P55" s="137"/>
      <c r="Q55" s="137"/>
      <c r="R55" s="137"/>
      <c r="S55" s="137"/>
    </row>
    <row r="56" spans="1:19">
      <c r="A56" s="130" t="s">
        <v>1132</v>
      </c>
      <c r="B56" s="139"/>
      <c r="C56" s="99"/>
      <c r="D56" s="140"/>
      <c r="E56" s="140"/>
      <c r="F56" s="99"/>
      <c r="G56" s="140"/>
      <c r="H56" s="140"/>
      <c r="I56" s="140"/>
      <c r="J56" s="140"/>
      <c r="K56" s="140"/>
      <c r="L56" s="140"/>
      <c r="M56" s="140"/>
      <c r="N56" s="141"/>
      <c r="O56" s="141"/>
      <c r="P56" s="141"/>
      <c r="Q56" s="141"/>
      <c r="R56" s="141"/>
      <c r="S56" s="141"/>
    </row>
    <row r="57" spans="1:19" ht="56.25">
      <c r="A57" s="107" t="s">
        <v>13</v>
      </c>
      <c r="B57" s="143">
        <v>1700</v>
      </c>
      <c r="C57" s="109" t="s">
        <v>5</v>
      </c>
      <c r="D57" s="110" t="s">
        <v>5</v>
      </c>
      <c r="E57" s="110" t="s">
        <v>5</v>
      </c>
      <c r="F57" s="109" t="s">
        <v>5</v>
      </c>
      <c r="G57" s="110" t="s">
        <v>5</v>
      </c>
      <c r="H57" s="110" t="s">
        <v>5</v>
      </c>
      <c r="I57" s="110" t="s">
        <v>5</v>
      </c>
      <c r="J57" s="110" t="s">
        <v>5</v>
      </c>
      <c r="K57" s="110" t="s">
        <v>5</v>
      </c>
      <c r="L57" s="110" t="s">
        <v>5</v>
      </c>
      <c r="M57" s="110" t="s">
        <v>5</v>
      </c>
      <c r="N57" s="111">
        <f t="shared" ref="N57:S57" si="3">N58+N59+N60+N63</f>
        <v>0</v>
      </c>
      <c r="O57" s="111">
        <f t="shared" si="3"/>
        <v>0</v>
      </c>
      <c r="P57" s="111">
        <f t="shared" si="3"/>
        <v>0</v>
      </c>
      <c r="Q57" s="111">
        <f t="shared" si="3"/>
        <v>0</v>
      </c>
      <c r="R57" s="111">
        <f t="shared" si="3"/>
        <v>0</v>
      </c>
      <c r="S57" s="111">
        <f t="shared" si="3"/>
        <v>0</v>
      </c>
    </row>
    <row r="58" spans="1:19" ht="22.5">
      <c r="A58" s="107" t="s">
        <v>12</v>
      </c>
      <c r="B58" s="139">
        <v>1701</v>
      </c>
      <c r="C58" s="99"/>
      <c r="D58" s="140"/>
      <c r="E58" s="140"/>
      <c r="F58" s="99"/>
      <c r="G58" s="140"/>
      <c r="H58" s="140"/>
      <c r="I58" s="140"/>
      <c r="J58" s="140"/>
      <c r="K58" s="140"/>
      <c r="L58" s="140"/>
      <c r="M58" s="140"/>
      <c r="N58" s="141"/>
      <c r="O58" s="141"/>
      <c r="P58" s="141"/>
      <c r="Q58" s="141"/>
      <c r="R58" s="141"/>
      <c r="S58" s="141"/>
    </row>
    <row r="59" spans="1:19" ht="22.5">
      <c r="A59" s="107" t="s">
        <v>11</v>
      </c>
      <c r="B59" s="139">
        <v>1702</v>
      </c>
      <c r="C59" s="99"/>
      <c r="D59" s="140"/>
      <c r="E59" s="140"/>
      <c r="F59" s="99"/>
      <c r="G59" s="140"/>
      <c r="H59" s="140"/>
      <c r="I59" s="140"/>
      <c r="J59" s="140"/>
      <c r="K59" s="140"/>
      <c r="L59" s="140"/>
      <c r="M59" s="140"/>
      <c r="N59" s="141"/>
      <c r="O59" s="141"/>
      <c r="P59" s="141"/>
      <c r="Q59" s="141"/>
      <c r="R59" s="141"/>
      <c r="S59" s="141"/>
    </row>
    <row r="60" spans="1:19" ht="90">
      <c r="A60" s="107" t="s">
        <v>10</v>
      </c>
      <c r="B60" s="143">
        <v>1703</v>
      </c>
      <c r="C60" s="109" t="s">
        <v>5</v>
      </c>
      <c r="D60" s="110" t="s">
        <v>5</v>
      </c>
      <c r="E60" s="110" t="s">
        <v>5</v>
      </c>
      <c r="F60" s="109" t="s">
        <v>5</v>
      </c>
      <c r="G60" s="110" t="s">
        <v>5</v>
      </c>
      <c r="H60" s="110" t="s">
        <v>5</v>
      </c>
      <c r="I60" s="110" t="s">
        <v>5</v>
      </c>
      <c r="J60" s="110" t="s">
        <v>5</v>
      </c>
      <c r="K60" s="110" t="s">
        <v>5</v>
      </c>
      <c r="L60" s="110" t="s">
        <v>5</v>
      </c>
      <c r="M60" s="110" t="s">
        <v>5</v>
      </c>
      <c r="N60" s="111"/>
      <c r="O60" s="111"/>
      <c r="P60" s="111"/>
      <c r="Q60" s="111"/>
      <c r="R60" s="111"/>
      <c r="S60" s="111"/>
    </row>
    <row r="61" spans="1:19" s="146" customFormat="1">
      <c r="A61" s="134" t="s">
        <v>4</v>
      </c>
      <c r="B61" s="144">
        <v>1704</v>
      </c>
      <c r="C61" s="136"/>
      <c r="D61" s="135"/>
      <c r="E61" s="135"/>
      <c r="F61" s="136"/>
      <c r="G61" s="135"/>
      <c r="H61" s="135"/>
      <c r="I61" s="135"/>
      <c r="J61" s="135"/>
      <c r="K61" s="135"/>
      <c r="L61" s="135"/>
      <c r="M61" s="135"/>
      <c r="N61" s="137"/>
      <c r="O61" s="137"/>
      <c r="P61" s="137"/>
      <c r="Q61" s="137"/>
      <c r="R61" s="137"/>
      <c r="S61" s="137"/>
    </row>
    <row r="62" spans="1:19">
      <c r="A62" s="130" t="s">
        <v>1132</v>
      </c>
      <c r="B62" s="139"/>
      <c r="C62" s="99"/>
      <c r="D62" s="140"/>
      <c r="E62" s="140"/>
      <c r="F62" s="99"/>
      <c r="G62" s="140"/>
      <c r="H62" s="140"/>
      <c r="I62" s="140"/>
      <c r="J62" s="140"/>
      <c r="K62" s="140"/>
      <c r="L62" s="140"/>
      <c r="M62" s="140"/>
      <c r="N62" s="141"/>
      <c r="O62" s="141"/>
      <c r="P62" s="141"/>
      <c r="Q62" s="141"/>
      <c r="R62" s="141"/>
      <c r="S62" s="141"/>
    </row>
    <row r="63" spans="1:19" ht="14.25" customHeight="1">
      <c r="A63" s="107" t="s">
        <v>8</v>
      </c>
      <c r="B63" s="143">
        <v>1800</v>
      </c>
      <c r="C63" s="109" t="s">
        <v>5</v>
      </c>
      <c r="D63" s="110" t="s">
        <v>5</v>
      </c>
      <c r="E63" s="110" t="s">
        <v>5</v>
      </c>
      <c r="F63" s="109" t="s">
        <v>5</v>
      </c>
      <c r="G63" s="110" t="s">
        <v>5</v>
      </c>
      <c r="H63" s="110" t="s">
        <v>5</v>
      </c>
      <c r="I63" s="110" t="s">
        <v>5</v>
      </c>
      <c r="J63" s="110" t="s">
        <v>5</v>
      </c>
      <c r="K63" s="110" t="s">
        <v>5</v>
      </c>
      <c r="L63" s="110" t="s">
        <v>5</v>
      </c>
      <c r="M63" s="110" t="s">
        <v>5</v>
      </c>
      <c r="N63" s="111">
        <f t="shared" ref="N63:S63" si="4">N64+N67</f>
        <v>0</v>
      </c>
      <c r="O63" s="111">
        <f t="shared" si="4"/>
        <v>0</v>
      </c>
      <c r="P63" s="111">
        <f t="shared" si="4"/>
        <v>0</v>
      </c>
      <c r="Q63" s="111">
        <f t="shared" si="4"/>
        <v>0</v>
      </c>
      <c r="R63" s="111">
        <f t="shared" si="4"/>
        <v>0</v>
      </c>
      <c r="S63" s="111">
        <f t="shared" si="4"/>
        <v>0</v>
      </c>
    </row>
    <row r="64" spans="1:19" ht="56.25">
      <c r="A64" s="107" t="s">
        <v>7</v>
      </c>
      <c r="B64" s="143">
        <v>1801</v>
      </c>
      <c r="C64" s="109" t="s">
        <v>5</v>
      </c>
      <c r="D64" s="110" t="s">
        <v>5</v>
      </c>
      <c r="E64" s="110" t="s">
        <v>5</v>
      </c>
      <c r="F64" s="109" t="s">
        <v>5</v>
      </c>
      <c r="G64" s="110" t="s">
        <v>5</v>
      </c>
      <c r="H64" s="110" t="s">
        <v>5</v>
      </c>
      <c r="I64" s="110" t="s">
        <v>5</v>
      </c>
      <c r="J64" s="110" t="s">
        <v>5</v>
      </c>
      <c r="K64" s="110" t="s">
        <v>5</v>
      </c>
      <c r="L64" s="110" t="s">
        <v>5</v>
      </c>
      <c r="M64" s="110" t="s">
        <v>5</v>
      </c>
      <c r="N64" s="111"/>
      <c r="O64" s="111"/>
      <c r="P64" s="111"/>
      <c r="Q64" s="111"/>
      <c r="R64" s="111"/>
      <c r="S64" s="111"/>
    </row>
    <row r="65" spans="1:19" s="146" customFormat="1">
      <c r="A65" s="134" t="s">
        <v>4</v>
      </c>
      <c r="B65" s="144">
        <v>1802</v>
      </c>
      <c r="C65" s="136"/>
      <c r="D65" s="135"/>
      <c r="E65" s="135"/>
      <c r="F65" s="136"/>
      <c r="G65" s="135"/>
      <c r="H65" s="135"/>
      <c r="I65" s="135"/>
      <c r="J65" s="135"/>
      <c r="K65" s="135"/>
      <c r="L65" s="135"/>
      <c r="M65" s="135"/>
      <c r="N65" s="137"/>
      <c r="O65" s="137"/>
      <c r="P65" s="137"/>
      <c r="Q65" s="137"/>
      <c r="R65" s="137"/>
      <c r="S65" s="137"/>
    </row>
    <row r="66" spans="1:19">
      <c r="A66" s="130" t="s">
        <v>1132</v>
      </c>
      <c r="B66" s="139"/>
      <c r="C66" s="99"/>
      <c r="D66" s="140"/>
      <c r="E66" s="140"/>
      <c r="F66" s="99"/>
      <c r="G66" s="140"/>
      <c r="H66" s="140"/>
      <c r="I66" s="140"/>
      <c r="J66" s="140"/>
      <c r="K66" s="140"/>
      <c r="L66" s="140"/>
      <c r="M66" s="140"/>
      <c r="N66" s="141"/>
      <c r="O66" s="141"/>
      <c r="P66" s="141"/>
      <c r="Q66" s="141"/>
      <c r="R66" s="141"/>
      <c r="S66" s="141"/>
    </row>
    <row r="67" spans="1:19" ht="22.5">
      <c r="A67" s="107" t="s">
        <v>6</v>
      </c>
      <c r="B67" s="143">
        <v>1900</v>
      </c>
      <c r="C67" s="109" t="s">
        <v>5</v>
      </c>
      <c r="D67" s="110" t="s">
        <v>5</v>
      </c>
      <c r="E67" s="110" t="s">
        <v>5</v>
      </c>
      <c r="F67" s="109" t="s">
        <v>5</v>
      </c>
      <c r="G67" s="110" t="s">
        <v>5</v>
      </c>
      <c r="H67" s="110" t="s">
        <v>5</v>
      </c>
      <c r="I67" s="110" t="s">
        <v>5</v>
      </c>
      <c r="J67" s="110" t="s">
        <v>5</v>
      </c>
      <c r="K67" s="110" t="s">
        <v>5</v>
      </c>
      <c r="L67" s="110" t="s">
        <v>5</v>
      </c>
      <c r="M67" s="110" t="s">
        <v>5</v>
      </c>
      <c r="N67" s="111"/>
      <c r="O67" s="111"/>
      <c r="P67" s="111"/>
      <c r="Q67" s="111"/>
      <c r="R67" s="111"/>
      <c r="S67" s="111"/>
    </row>
    <row r="68" spans="1:19" s="146" customFormat="1">
      <c r="A68" s="134" t="s">
        <v>4</v>
      </c>
      <c r="B68" s="144">
        <v>1901</v>
      </c>
      <c r="C68" s="136"/>
      <c r="D68" s="135"/>
      <c r="E68" s="135"/>
      <c r="F68" s="136"/>
      <c r="G68" s="135"/>
      <c r="H68" s="135"/>
      <c r="I68" s="135"/>
      <c r="J68" s="135"/>
      <c r="K68" s="135"/>
      <c r="L68" s="135"/>
      <c r="M68" s="135"/>
      <c r="N68" s="137"/>
      <c r="O68" s="137"/>
      <c r="P68" s="137"/>
      <c r="Q68" s="137"/>
      <c r="R68" s="137"/>
      <c r="S68" s="137"/>
    </row>
    <row r="69" spans="1:19">
      <c r="A69" s="130" t="s">
        <v>1132</v>
      </c>
      <c r="B69" s="139"/>
      <c r="C69" s="99"/>
      <c r="D69" s="140"/>
      <c r="E69" s="140"/>
      <c r="F69" s="99"/>
      <c r="G69" s="140"/>
      <c r="H69" s="140"/>
      <c r="I69" s="140"/>
      <c r="J69" s="140"/>
      <c r="K69" s="140"/>
      <c r="L69" s="140"/>
      <c r="M69" s="140"/>
      <c r="N69" s="141"/>
      <c r="O69" s="141"/>
      <c r="P69" s="141"/>
      <c r="Q69" s="141"/>
      <c r="R69" s="141"/>
      <c r="S69" s="141"/>
    </row>
    <row r="72" spans="1:19" s="147" customFormat="1" ht="15.75">
      <c r="A72" s="147" t="s">
        <v>1134</v>
      </c>
      <c r="B72" s="1176" t="s">
        <v>1135</v>
      </c>
      <c r="C72" s="1176"/>
      <c r="D72" s="1176"/>
      <c r="E72" s="148"/>
      <c r="F72" s="149"/>
      <c r="I72" s="150" t="s">
        <v>1136</v>
      </c>
    </row>
    <row r="73" spans="1:19" s="151" customFormat="1" ht="12.75" customHeight="1">
      <c r="B73" s="1170" t="s">
        <v>1137</v>
      </c>
      <c r="C73" s="1170"/>
      <c r="D73" s="1170"/>
      <c r="F73" s="151" t="s">
        <v>1138</v>
      </c>
      <c r="I73" s="151" t="s">
        <v>1139</v>
      </c>
    </row>
    <row r="77" spans="1:19" s="147" customFormat="1" ht="15.75">
      <c r="A77" s="147" t="s">
        <v>1140</v>
      </c>
      <c r="B77" s="1176" t="s">
        <v>1079</v>
      </c>
      <c r="C77" s="1176"/>
      <c r="D77" s="1176"/>
      <c r="E77" s="148"/>
      <c r="F77" s="149"/>
      <c r="I77" s="150" t="s">
        <v>1141</v>
      </c>
      <c r="K77" s="1177" t="s">
        <v>1142</v>
      </c>
      <c r="L77" s="1177"/>
      <c r="M77" s="1177"/>
    </row>
    <row r="78" spans="1:19" s="151" customFormat="1" ht="12.75" customHeight="1">
      <c r="B78" s="1170" t="s">
        <v>1137</v>
      </c>
      <c r="C78" s="1170"/>
      <c r="D78" s="1170"/>
      <c r="F78" s="151" t="s">
        <v>1138</v>
      </c>
      <c r="I78" s="151" t="s">
        <v>1139</v>
      </c>
      <c r="K78" s="1170" t="s">
        <v>1143</v>
      </c>
      <c r="L78" s="1170"/>
      <c r="M78" s="1170"/>
    </row>
    <row r="81" spans="2:4" ht="15.75">
      <c r="C81" s="1171"/>
      <c r="D81" s="1171"/>
    </row>
    <row r="82" spans="2:4" s="152" customFormat="1">
      <c r="B82" s="93"/>
      <c r="C82" s="1172" t="s">
        <v>1144</v>
      </c>
      <c r="D82" s="1172"/>
    </row>
  </sheetData>
  <mergeCells count="47">
    <mergeCell ref="N1:S1"/>
    <mergeCell ref="A2:S2"/>
    <mergeCell ref="E3:I3"/>
    <mergeCell ref="A5:A7"/>
    <mergeCell ref="B5:B7"/>
    <mergeCell ref="C5:K5"/>
    <mergeCell ref="L5:M6"/>
    <mergeCell ref="N5:S5"/>
    <mergeCell ref="C6:E6"/>
    <mergeCell ref="F6:H6"/>
    <mergeCell ref="I6:K6"/>
    <mergeCell ref="N6:O6"/>
    <mergeCell ref="P6:P7"/>
    <mergeCell ref="Q6:Q7"/>
    <mergeCell ref="R6:S6"/>
    <mergeCell ref="F11:F18"/>
    <mergeCell ref="G11:G18"/>
    <mergeCell ref="H11:H18"/>
    <mergeCell ref="A19:A35"/>
    <mergeCell ref="B19:B35"/>
    <mergeCell ref="C19:C35"/>
    <mergeCell ref="D19:D35"/>
    <mergeCell ref="E19:E35"/>
    <mergeCell ref="F19:F35"/>
    <mergeCell ref="G19:G35"/>
    <mergeCell ref="A11:A18"/>
    <mergeCell ref="B11:B18"/>
    <mergeCell ref="C11:C18"/>
    <mergeCell ref="D11:D18"/>
    <mergeCell ref="E11:E18"/>
    <mergeCell ref="R19:R35"/>
    <mergeCell ref="S19:S35"/>
    <mergeCell ref="B72:D72"/>
    <mergeCell ref="B73:D73"/>
    <mergeCell ref="B77:D77"/>
    <mergeCell ref="K77:M77"/>
    <mergeCell ref="H19:H35"/>
    <mergeCell ref="L19:L35"/>
    <mergeCell ref="M19:M35"/>
    <mergeCell ref="N19:N35"/>
    <mergeCell ref="O19:O35"/>
    <mergeCell ref="P19:P35"/>
    <mergeCell ref="B78:D78"/>
    <mergeCell ref="K78:M78"/>
    <mergeCell ref="C81:D81"/>
    <mergeCell ref="C82:D82"/>
    <mergeCell ref="Q19:Q35"/>
  </mergeCells>
  <pageMargins left="0.7" right="0.7" top="0.75" bottom="0.75" header="0.3" footer="0.3"/>
  <pageSetup paperSize="9" orientation="portrait" horizontalDpi="180" verticalDpi="180" r:id="rId1"/>
  <legacyDrawing r:id="rId2"/>
</worksheet>
</file>

<file path=xl/worksheets/sheet5.xml><?xml version="1.0" encoding="utf-8"?>
<worksheet xmlns="http://schemas.openxmlformats.org/spreadsheetml/2006/main" xmlns:r="http://schemas.openxmlformats.org/officeDocument/2006/relationships">
  <dimension ref="A2:V205"/>
  <sheetViews>
    <sheetView topLeftCell="A33" workbookViewId="0">
      <selection activeCell="I41" sqref="I41"/>
    </sheetView>
  </sheetViews>
  <sheetFormatPr defaultColWidth="9.140625" defaultRowHeight="12.75" outlineLevelCol="3"/>
  <cols>
    <col min="1" max="1" width="33" style="550" customWidth="1"/>
    <col min="2" max="2" width="11" style="259" customWidth="1"/>
    <col min="3" max="3" width="35.140625" style="246" hidden="1" customWidth="1" outlineLevel="2"/>
    <col min="4" max="4" width="10.7109375" style="246" hidden="1" customWidth="1" outlineLevel="2"/>
    <col min="5" max="5" width="10.140625" style="246" hidden="1" customWidth="1" outlineLevel="2"/>
    <col min="6" max="6" width="42.85546875" style="246" hidden="1" customWidth="1" outlineLevel="3"/>
    <col min="7" max="7" width="7.5703125" style="246" hidden="1" customWidth="1" outlineLevel="3"/>
    <col min="8" max="8" width="11.5703125" style="246" hidden="1" customWidth="1" outlineLevel="3"/>
    <col min="9" max="9" width="47.28515625" style="487" customWidth="1" collapsed="1"/>
    <col min="10" max="10" width="7" style="246" customWidth="1"/>
    <col min="11" max="11" width="9.85546875" style="246" customWidth="1"/>
    <col min="12" max="13" width="6.42578125" style="515" customWidth="1"/>
    <col min="14" max="14" width="10.42578125" style="246" hidden="1" customWidth="1"/>
    <col min="15" max="15" width="11.5703125" style="246" hidden="1" customWidth="1"/>
    <col min="16" max="16" width="11" style="246" hidden="1" customWidth="1"/>
    <col min="17" max="17" width="12" style="557" customWidth="1"/>
    <col min="18" max="19" width="12.5703125" style="246" customWidth="1"/>
    <col min="20" max="16384" width="9.140625" style="246"/>
  </cols>
  <sheetData>
    <row r="2" spans="1:19">
      <c r="A2" s="1332" t="s">
        <v>1145</v>
      </c>
      <c r="B2" s="1332"/>
      <c r="C2" s="1332"/>
      <c r="D2" s="1332"/>
      <c r="E2" s="1332"/>
      <c r="F2" s="1332"/>
      <c r="G2" s="1332"/>
      <c r="H2" s="1332"/>
      <c r="I2" s="1332"/>
      <c r="J2" s="1332"/>
      <c r="K2" s="1332"/>
      <c r="L2" s="1332"/>
      <c r="M2" s="1332"/>
      <c r="N2" s="1332"/>
      <c r="O2" s="1332"/>
      <c r="P2" s="1332"/>
      <c r="Q2" s="1332"/>
      <c r="R2" s="1332"/>
      <c r="S2" s="1332"/>
    </row>
    <row r="3" spans="1:19">
      <c r="A3" s="1333" t="s">
        <v>1146</v>
      </c>
      <c r="B3" s="1333"/>
      <c r="C3" s="1333"/>
      <c r="D3" s="1333"/>
      <c r="E3" s="1333"/>
      <c r="F3" s="1333"/>
      <c r="G3" s="1333"/>
      <c r="H3" s="1333"/>
      <c r="I3" s="1333"/>
      <c r="J3" s="1333"/>
      <c r="K3" s="1333"/>
      <c r="L3" s="1333"/>
      <c r="M3" s="1333"/>
      <c r="N3" s="1333"/>
      <c r="O3" s="1333"/>
      <c r="P3" s="1333"/>
      <c r="Q3" s="1333"/>
      <c r="R3" s="1333"/>
      <c r="S3" s="1333"/>
    </row>
    <row r="4" spans="1:19">
      <c r="A4" s="247" t="s">
        <v>1147</v>
      </c>
      <c r="B4" s="248"/>
      <c r="C4" s="248"/>
      <c r="D4" s="248"/>
      <c r="E4" s="248"/>
      <c r="F4" s="248"/>
      <c r="G4" s="248"/>
      <c r="H4" s="248"/>
      <c r="I4" s="249"/>
      <c r="J4" s="248"/>
      <c r="K4" s="248"/>
      <c r="L4" s="250"/>
      <c r="M4" s="250"/>
      <c r="N4" s="251"/>
      <c r="O4" s="251"/>
      <c r="P4" s="251"/>
      <c r="Q4" s="252"/>
      <c r="S4" s="246" t="s">
        <v>1148</v>
      </c>
    </row>
    <row r="5" spans="1:19">
      <c r="A5" s="1231" t="s">
        <v>209</v>
      </c>
      <c r="B5" s="1253" t="s">
        <v>1149</v>
      </c>
      <c r="C5" s="1326" t="s">
        <v>1085</v>
      </c>
      <c r="D5" s="1334"/>
      <c r="E5" s="1334"/>
      <c r="F5" s="1334"/>
      <c r="G5" s="1334"/>
      <c r="H5" s="1334"/>
      <c r="I5" s="1334"/>
      <c r="J5" s="1334"/>
      <c r="K5" s="1327"/>
      <c r="L5" s="1335" t="s">
        <v>1150</v>
      </c>
      <c r="M5" s="1335"/>
      <c r="N5" s="1336" t="s">
        <v>1151</v>
      </c>
      <c r="O5" s="1336"/>
      <c r="P5" s="1336"/>
      <c r="Q5" s="1336"/>
      <c r="R5" s="1336"/>
      <c r="S5" s="1336"/>
    </row>
    <row r="6" spans="1:19">
      <c r="A6" s="1232"/>
      <c r="B6" s="1254"/>
      <c r="C6" s="1336" t="s">
        <v>204</v>
      </c>
      <c r="D6" s="1336"/>
      <c r="E6" s="1336"/>
      <c r="F6" s="1336" t="s">
        <v>203</v>
      </c>
      <c r="G6" s="1336"/>
      <c r="H6" s="1336"/>
      <c r="I6" s="1336" t="s">
        <v>202</v>
      </c>
      <c r="J6" s="1336"/>
      <c r="K6" s="1336"/>
      <c r="L6" s="1324" t="s">
        <v>193</v>
      </c>
      <c r="M6" s="1324" t="s">
        <v>192</v>
      </c>
      <c r="N6" s="1326" t="s">
        <v>1152</v>
      </c>
      <c r="O6" s="1327"/>
      <c r="P6" s="1253" t="s">
        <v>1153</v>
      </c>
      <c r="Q6" s="1329" t="s">
        <v>1154</v>
      </c>
      <c r="R6" s="1330" t="s">
        <v>1155</v>
      </c>
      <c r="S6" s="1331"/>
    </row>
    <row r="7" spans="1:19" ht="89.25">
      <c r="A7" s="1276"/>
      <c r="B7" s="1328"/>
      <c r="C7" s="253" t="s">
        <v>1156</v>
      </c>
      <c r="D7" s="253" t="s">
        <v>1157</v>
      </c>
      <c r="E7" s="253" t="s">
        <v>1158</v>
      </c>
      <c r="F7" s="253" t="s">
        <v>1156</v>
      </c>
      <c r="G7" s="253" t="s">
        <v>1157</v>
      </c>
      <c r="H7" s="253" t="s">
        <v>1158</v>
      </c>
      <c r="I7" s="254" t="s">
        <v>1156</v>
      </c>
      <c r="J7" s="253" t="s">
        <v>1157</v>
      </c>
      <c r="K7" s="253" t="s">
        <v>1158</v>
      </c>
      <c r="L7" s="1325"/>
      <c r="M7" s="1325"/>
      <c r="N7" s="253" t="s">
        <v>217</v>
      </c>
      <c r="O7" s="253" t="s">
        <v>218</v>
      </c>
      <c r="P7" s="1328"/>
      <c r="Q7" s="1329"/>
      <c r="R7" s="255" t="s">
        <v>1159</v>
      </c>
      <c r="S7" s="255" t="s">
        <v>1160</v>
      </c>
    </row>
    <row r="8" spans="1:19" s="259" customFormat="1">
      <c r="A8" s="256" t="s">
        <v>1161</v>
      </c>
      <c r="B8" s="253">
        <v>2</v>
      </c>
      <c r="C8" s="257">
        <v>3</v>
      </c>
      <c r="D8" s="253">
        <v>4</v>
      </c>
      <c r="E8" s="257">
        <v>5</v>
      </c>
      <c r="F8" s="253">
        <v>6</v>
      </c>
      <c r="G8" s="253">
        <v>7</v>
      </c>
      <c r="H8" s="253">
        <v>8</v>
      </c>
      <c r="I8" s="253">
        <v>9</v>
      </c>
      <c r="J8" s="253">
        <v>10</v>
      </c>
      <c r="K8" s="253">
        <v>11</v>
      </c>
      <c r="L8" s="256" t="s">
        <v>336</v>
      </c>
      <c r="M8" s="256" t="s">
        <v>393</v>
      </c>
      <c r="N8" s="253">
        <v>14</v>
      </c>
      <c r="O8" s="253">
        <v>15</v>
      </c>
      <c r="P8" s="253">
        <v>16</v>
      </c>
      <c r="Q8" s="253" t="s">
        <v>1162</v>
      </c>
      <c r="R8" s="258">
        <v>18</v>
      </c>
      <c r="S8" s="258">
        <v>19</v>
      </c>
    </row>
    <row r="9" spans="1:19">
      <c r="A9" s="260"/>
      <c r="B9" s="253"/>
      <c r="C9" s="257"/>
      <c r="D9" s="253"/>
      <c r="E9" s="257"/>
      <c r="F9" s="253"/>
      <c r="G9" s="253"/>
      <c r="H9" s="253"/>
      <c r="I9" s="254"/>
      <c r="J9" s="253"/>
      <c r="K9" s="253"/>
      <c r="L9" s="256"/>
      <c r="M9" s="256"/>
      <c r="N9" s="253"/>
      <c r="O9" s="253"/>
      <c r="P9" s="253"/>
      <c r="Q9" s="261"/>
      <c r="R9" s="262"/>
      <c r="S9" s="262"/>
    </row>
    <row r="10" spans="1:19" s="267" customFormat="1" ht="63.75">
      <c r="A10" s="263" t="s">
        <v>1163</v>
      </c>
      <c r="B10" s="264">
        <v>1000</v>
      </c>
      <c r="C10" s="265" t="s">
        <v>5</v>
      </c>
      <c r="D10" s="265" t="s">
        <v>5</v>
      </c>
      <c r="E10" s="265" t="s">
        <v>5</v>
      </c>
      <c r="F10" s="265" t="s">
        <v>5</v>
      </c>
      <c r="G10" s="265" t="s">
        <v>5</v>
      </c>
      <c r="H10" s="265" t="s">
        <v>5</v>
      </c>
      <c r="I10" s="265" t="s">
        <v>5</v>
      </c>
      <c r="J10" s="265" t="s">
        <v>5</v>
      </c>
      <c r="K10" s="265" t="s">
        <v>5</v>
      </c>
      <c r="L10" s="266" t="s">
        <v>5</v>
      </c>
      <c r="M10" s="266" t="s">
        <v>5</v>
      </c>
      <c r="N10" s="265">
        <f t="shared" ref="N10:S10" si="0">N11+N187+N196+N193</f>
        <v>169812.49999999997</v>
      </c>
      <c r="O10" s="265">
        <f t="shared" si="0"/>
        <v>148990.69999999998</v>
      </c>
      <c r="P10" s="265">
        <f t="shared" si="0"/>
        <v>119695.45999999999</v>
      </c>
      <c r="Q10" s="265">
        <f t="shared" si="0"/>
        <v>123849</v>
      </c>
      <c r="R10" s="265">
        <f t="shared" si="0"/>
        <v>107165.9</v>
      </c>
      <c r="S10" s="265">
        <f t="shared" si="0"/>
        <v>107429.9</v>
      </c>
    </row>
    <row r="11" spans="1:19" ht="108">
      <c r="A11" s="268" t="s">
        <v>187</v>
      </c>
      <c r="B11" s="269">
        <v>1001</v>
      </c>
      <c r="C11" s="270" t="s">
        <v>5</v>
      </c>
      <c r="D11" s="270" t="s">
        <v>5</v>
      </c>
      <c r="E11" s="270" t="s">
        <v>5</v>
      </c>
      <c r="F11" s="270" t="s">
        <v>5</v>
      </c>
      <c r="G11" s="270" t="s">
        <v>5</v>
      </c>
      <c r="H11" s="270" t="s">
        <v>5</v>
      </c>
      <c r="I11" s="270" t="s">
        <v>5</v>
      </c>
      <c r="J11" s="270" t="s">
        <v>5</v>
      </c>
      <c r="K11" s="270" t="s">
        <v>5</v>
      </c>
      <c r="L11" s="271" t="s">
        <v>5</v>
      </c>
      <c r="M11" s="271" t="s">
        <v>5</v>
      </c>
      <c r="N11" s="265">
        <f>N14+N18+N32+N33+N37+N40+N44+N113+N156+N122+N152+N13+N16+N43</f>
        <v>145587.59999999998</v>
      </c>
      <c r="O11" s="265">
        <f>O14+O18+O32+O33+O37+O40+O44+O113+O156+O122+O152+O13+O16+O43</f>
        <v>125081</v>
      </c>
      <c r="P11" s="265">
        <f>P14+P18+P32+P33+P37+P40+P44+P113+P156+P122+P152+P13+P16+P43</f>
        <v>100099.76</v>
      </c>
      <c r="Q11" s="265">
        <f>Q14+Q16+Q18+Q37+Q39+Q43+Q67+Q125+Q156</f>
        <v>102480.5</v>
      </c>
      <c r="R11" s="265">
        <f>R14+R16+R18+R37+R39+R43+R67+R125+R156</f>
        <v>86286.399999999994</v>
      </c>
      <c r="S11" s="265">
        <f>S14+S16+S18+S37+S39+S43+S67+S125+S156</f>
        <v>86551.9</v>
      </c>
    </row>
    <row r="12" spans="1:19">
      <c r="A12" s="272" t="s">
        <v>4</v>
      </c>
      <c r="B12" s="273"/>
      <c r="C12" s="274"/>
      <c r="D12" s="274"/>
      <c r="E12" s="274"/>
      <c r="F12" s="274"/>
      <c r="G12" s="274"/>
      <c r="H12" s="274"/>
      <c r="I12" s="275"/>
      <c r="J12" s="274"/>
      <c r="K12" s="274"/>
      <c r="L12" s="276"/>
      <c r="M12" s="276"/>
      <c r="N12" s="277"/>
      <c r="O12" s="277"/>
      <c r="P12" s="277"/>
      <c r="Q12" s="277"/>
      <c r="R12" s="277"/>
      <c r="S12" s="277"/>
    </row>
    <row r="13" spans="1:19" ht="153">
      <c r="A13" s="278" t="s">
        <v>220</v>
      </c>
      <c r="B13" s="279">
        <v>1002</v>
      </c>
      <c r="C13" s="280" t="s">
        <v>1164</v>
      </c>
      <c r="D13" s="281" t="s">
        <v>221</v>
      </c>
      <c r="E13" s="281" t="s">
        <v>222</v>
      </c>
      <c r="F13" s="281" t="s">
        <v>1165</v>
      </c>
      <c r="G13" s="281" t="s">
        <v>223</v>
      </c>
      <c r="H13" s="281" t="s">
        <v>1166</v>
      </c>
      <c r="I13" s="282" t="s">
        <v>1167</v>
      </c>
      <c r="J13" s="282" t="s">
        <v>180</v>
      </c>
      <c r="K13" s="282" t="s">
        <v>1168</v>
      </c>
      <c r="L13" s="276" t="s">
        <v>392</v>
      </c>
      <c r="M13" s="276" t="s">
        <v>393</v>
      </c>
      <c r="N13" s="277">
        <v>698.9</v>
      </c>
      <c r="O13" s="277">
        <v>698.9</v>
      </c>
      <c r="P13" s="277"/>
      <c r="Q13" s="277"/>
      <c r="R13" s="277"/>
      <c r="S13" s="277"/>
    </row>
    <row r="14" spans="1:19" ht="63.75">
      <c r="A14" s="1314" t="s">
        <v>227</v>
      </c>
      <c r="B14" s="1316">
        <v>1004</v>
      </c>
      <c r="C14" s="1318" t="s">
        <v>118</v>
      </c>
      <c r="D14" s="1320" t="s">
        <v>1169</v>
      </c>
      <c r="E14" s="1322" t="s">
        <v>1170</v>
      </c>
      <c r="F14" s="1271"/>
      <c r="G14" s="1310"/>
      <c r="H14" s="1310"/>
      <c r="I14" s="283" t="s">
        <v>1171</v>
      </c>
      <c r="J14" s="284" t="s">
        <v>1172</v>
      </c>
      <c r="K14" s="285" t="s">
        <v>1173</v>
      </c>
      <c r="L14" s="286" t="s">
        <v>1044</v>
      </c>
      <c r="M14" s="287" t="s">
        <v>1174</v>
      </c>
      <c r="N14" s="1214">
        <f>184.5+1101.7</f>
        <v>1286.2</v>
      </c>
      <c r="O14" s="1214">
        <f>184.5+1101.7</f>
        <v>1286.2</v>
      </c>
      <c r="P14" s="288">
        <f>1500+243.7</f>
        <v>1743.7</v>
      </c>
      <c r="Q14" s="288">
        <v>3332</v>
      </c>
      <c r="R14" s="288">
        <v>132</v>
      </c>
      <c r="S14" s="288">
        <v>132</v>
      </c>
    </row>
    <row r="15" spans="1:19" ht="76.5">
      <c r="A15" s="1315"/>
      <c r="B15" s="1317"/>
      <c r="C15" s="1319"/>
      <c r="D15" s="1321"/>
      <c r="E15" s="1323"/>
      <c r="F15" s="1262"/>
      <c r="G15" s="1311"/>
      <c r="H15" s="1311"/>
      <c r="I15" s="968" t="s">
        <v>1175</v>
      </c>
      <c r="J15" s="290" t="s">
        <v>1176</v>
      </c>
      <c r="K15" s="291" t="s">
        <v>1177</v>
      </c>
      <c r="L15" s="292"/>
      <c r="M15" s="293"/>
      <c r="N15" s="1216"/>
      <c r="O15" s="1216"/>
      <c r="P15" s="294"/>
      <c r="Q15" s="294"/>
      <c r="R15" s="295"/>
      <c r="S15" s="295"/>
    </row>
    <row r="16" spans="1:19" ht="63.75">
      <c r="A16" s="1255" t="s">
        <v>227</v>
      </c>
      <c r="B16" s="1312">
        <v>1005</v>
      </c>
      <c r="C16" s="1300" t="s">
        <v>236</v>
      </c>
      <c r="D16" s="1300" t="s">
        <v>237</v>
      </c>
      <c r="E16" s="1300" t="s">
        <v>1178</v>
      </c>
      <c r="F16" s="1224"/>
      <c r="G16" s="1224"/>
      <c r="H16" s="1224"/>
      <c r="I16" s="296" t="s">
        <v>1179</v>
      </c>
      <c r="J16" s="297" t="s">
        <v>1180</v>
      </c>
      <c r="K16" s="297" t="s">
        <v>1181</v>
      </c>
      <c r="L16" s="1211" t="s">
        <v>1182</v>
      </c>
      <c r="M16" s="1211" t="s">
        <v>1174</v>
      </c>
      <c r="N16" s="1214">
        <v>1273</v>
      </c>
      <c r="O16" s="1214">
        <v>1262.9000000000001</v>
      </c>
      <c r="P16" s="1214">
        <v>1944.3</v>
      </c>
      <c r="Q16" s="1214">
        <v>913.9</v>
      </c>
      <c r="R16" s="1214">
        <v>0</v>
      </c>
      <c r="S16" s="1214">
        <v>0</v>
      </c>
    </row>
    <row r="17" spans="1:19" ht="76.5">
      <c r="A17" s="1240"/>
      <c r="B17" s="1313"/>
      <c r="C17" s="1301"/>
      <c r="D17" s="1301"/>
      <c r="E17" s="1301"/>
      <c r="F17" s="1225"/>
      <c r="G17" s="1225"/>
      <c r="H17" s="1225"/>
      <c r="I17" s="289" t="s">
        <v>1183</v>
      </c>
      <c r="J17" s="291" t="s">
        <v>1184</v>
      </c>
      <c r="K17" s="291" t="s">
        <v>1185</v>
      </c>
      <c r="L17" s="1212"/>
      <c r="M17" s="1212"/>
      <c r="N17" s="1215"/>
      <c r="O17" s="1215"/>
      <c r="P17" s="1215"/>
      <c r="Q17" s="1215"/>
      <c r="R17" s="1215"/>
      <c r="S17" s="1215"/>
    </row>
    <row r="18" spans="1:19">
      <c r="A18" s="1231" t="s">
        <v>1186</v>
      </c>
      <c r="B18" s="253">
        <v>1006</v>
      </c>
      <c r="C18" s="275"/>
      <c r="D18" s="275"/>
      <c r="E18" s="298"/>
      <c r="F18" s="275"/>
      <c r="G18" s="275"/>
      <c r="H18" s="298"/>
      <c r="I18" s="296"/>
      <c r="J18" s="296"/>
      <c r="K18" s="296"/>
      <c r="L18" s="271" t="s">
        <v>5</v>
      </c>
      <c r="M18" s="271" t="s">
        <v>5</v>
      </c>
      <c r="N18" s="277">
        <f t="shared" ref="N18:P18" si="1">N19+N24+N27</f>
        <v>87477.500000000015</v>
      </c>
      <c r="O18" s="277">
        <f t="shared" si="1"/>
        <v>86188.1</v>
      </c>
      <c r="P18" s="277">
        <f t="shared" si="1"/>
        <v>78548.160000000003</v>
      </c>
      <c r="Q18" s="265">
        <f>Q19+Q20+Q21+Q22+Q24</f>
        <v>95803.1</v>
      </c>
      <c r="R18" s="265">
        <f t="shared" ref="R18:S18" si="2">R19+R20+R21+R22+R24</f>
        <v>83722.899999999994</v>
      </c>
      <c r="S18" s="265">
        <f t="shared" si="2"/>
        <v>83988.4</v>
      </c>
    </row>
    <row r="19" spans="1:19" ht="76.5">
      <c r="A19" s="1232"/>
      <c r="B19" s="273"/>
      <c r="C19" s="1281" t="s">
        <v>1187</v>
      </c>
      <c r="D19" s="1281" t="s">
        <v>1188</v>
      </c>
      <c r="E19" s="1289" t="s">
        <v>1189</v>
      </c>
      <c r="F19" s="1281" t="s">
        <v>1190</v>
      </c>
      <c r="G19" s="1281" t="s">
        <v>180</v>
      </c>
      <c r="H19" s="1304" t="s">
        <v>1191</v>
      </c>
      <c r="I19" s="283" t="s">
        <v>1192</v>
      </c>
      <c r="J19" s="283" t="s">
        <v>1193</v>
      </c>
      <c r="K19" s="283" t="s">
        <v>1194</v>
      </c>
      <c r="L19" s="286" t="s">
        <v>1195</v>
      </c>
      <c r="M19" s="299" t="s">
        <v>1196</v>
      </c>
      <c r="N19" s="1214">
        <f>45064.6+37561.9+392.7+354+519.1</f>
        <v>83892.3</v>
      </c>
      <c r="O19" s="1214">
        <f>44947.4+37561.9+198.9+354+0.1+516.5</f>
        <v>83578.8</v>
      </c>
      <c r="P19" s="1214">
        <f>72582</f>
        <v>72582</v>
      </c>
      <c r="Q19" s="288">
        <v>82236.5</v>
      </c>
      <c r="R19" s="288">
        <v>83207.5</v>
      </c>
      <c r="S19" s="288">
        <v>83207.5</v>
      </c>
    </row>
    <row r="20" spans="1:19" ht="63.75">
      <c r="A20" s="1232"/>
      <c r="B20" s="300"/>
      <c r="C20" s="1302"/>
      <c r="D20" s="1302"/>
      <c r="E20" s="1303"/>
      <c r="F20" s="1302"/>
      <c r="G20" s="1302"/>
      <c r="H20" s="1305"/>
      <c r="I20" s="301" t="s">
        <v>1197</v>
      </c>
      <c r="J20" s="296" t="s">
        <v>1198</v>
      </c>
      <c r="K20" s="302" t="s">
        <v>1199</v>
      </c>
      <c r="L20" s="303" t="s">
        <v>1195</v>
      </c>
      <c r="M20" s="304" t="s">
        <v>1200</v>
      </c>
      <c r="N20" s="1215"/>
      <c r="O20" s="1215"/>
      <c r="P20" s="1215"/>
      <c r="Q20" s="305">
        <v>8000</v>
      </c>
      <c r="R20" s="305">
        <v>0</v>
      </c>
      <c r="S20" s="305">
        <v>0</v>
      </c>
    </row>
    <row r="21" spans="1:19" ht="63.75">
      <c r="A21" s="1232"/>
      <c r="B21" s="300"/>
      <c r="C21" s="1302"/>
      <c r="D21" s="1302"/>
      <c r="E21" s="1303"/>
      <c r="F21" s="1302"/>
      <c r="G21" s="1302"/>
      <c r="H21" s="1305"/>
      <c r="I21" s="296" t="s">
        <v>1201</v>
      </c>
      <c r="J21" s="296" t="s">
        <v>1202</v>
      </c>
      <c r="K21" s="296" t="s">
        <v>1203</v>
      </c>
      <c r="L21" s="303" t="s">
        <v>1195</v>
      </c>
      <c r="M21" s="304" t="s">
        <v>1204</v>
      </c>
      <c r="N21" s="1215"/>
      <c r="O21" s="1215"/>
      <c r="P21" s="1215"/>
      <c r="Q21" s="305">
        <v>2310.9</v>
      </c>
      <c r="R21" s="305">
        <v>0</v>
      </c>
      <c r="S21" s="305">
        <v>0</v>
      </c>
    </row>
    <row r="22" spans="1:19" ht="76.5">
      <c r="A22" s="1232"/>
      <c r="B22" s="300"/>
      <c r="C22" s="1302"/>
      <c r="D22" s="1302"/>
      <c r="E22" s="1303"/>
      <c r="F22" s="1302"/>
      <c r="G22" s="1302"/>
      <c r="H22" s="1305"/>
      <c r="I22" s="296" t="s">
        <v>1205</v>
      </c>
      <c r="J22" s="296" t="s">
        <v>1206</v>
      </c>
      <c r="K22" s="296" t="s">
        <v>1207</v>
      </c>
      <c r="L22" s="303" t="s">
        <v>1195</v>
      </c>
      <c r="M22" s="304" t="s">
        <v>1208</v>
      </c>
      <c r="N22" s="1215"/>
      <c r="O22" s="1215"/>
      <c r="P22" s="1215"/>
      <c r="Q22" s="305">
        <v>2236.6</v>
      </c>
      <c r="R22" s="305">
        <v>0</v>
      </c>
      <c r="S22" s="305">
        <v>0</v>
      </c>
    </row>
    <row r="23" spans="1:19" ht="102">
      <c r="A23" s="1232"/>
      <c r="B23" s="306"/>
      <c r="C23" s="1302"/>
      <c r="D23" s="1302"/>
      <c r="E23" s="1303"/>
      <c r="F23" s="1282"/>
      <c r="G23" s="1282"/>
      <c r="H23" s="1306"/>
      <c r="I23" s="307" t="s">
        <v>1687</v>
      </c>
      <c r="J23" s="289" t="s">
        <v>1209</v>
      </c>
      <c r="K23" s="289" t="s">
        <v>1210</v>
      </c>
      <c r="L23" s="308"/>
      <c r="M23" s="308"/>
      <c r="N23" s="1216"/>
      <c r="O23" s="1216"/>
      <c r="P23" s="1216"/>
      <c r="Q23" s="295"/>
      <c r="R23" s="295"/>
      <c r="S23" s="295"/>
    </row>
    <row r="24" spans="1:19" ht="76.5">
      <c r="A24" s="1232"/>
      <c r="B24" s="273"/>
      <c r="C24" s="283" t="s">
        <v>1211</v>
      </c>
      <c r="D24" s="283" t="s">
        <v>1212</v>
      </c>
      <c r="E24" s="309" t="s">
        <v>1213</v>
      </c>
      <c r="F24" s="1307"/>
      <c r="G24" s="1224"/>
      <c r="H24" s="1308"/>
      <c r="I24" s="1243" t="s">
        <v>1214</v>
      </c>
      <c r="J24" s="1225" t="s">
        <v>1215</v>
      </c>
      <c r="K24" s="1225" t="s">
        <v>1216</v>
      </c>
      <c r="L24" s="1211" t="s">
        <v>1217</v>
      </c>
      <c r="M24" s="1211" t="s">
        <v>1218</v>
      </c>
      <c r="N24" s="1214">
        <v>892.6</v>
      </c>
      <c r="O24" s="1214">
        <v>892.3</v>
      </c>
      <c r="P24" s="1214">
        <f>904.2</f>
        <v>904.2</v>
      </c>
      <c r="Q24" s="1214">
        <v>1019.1</v>
      </c>
      <c r="R24" s="1214">
        <v>515.4</v>
      </c>
      <c r="S24" s="1214">
        <v>780.9</v>
      </c>
    </row>
    <row r="25" spans="1:19" ht="89.25">
      <c r="A25" s="1232"/>
      <c r="B25" s="300"/>
      <c r="C25" s="296" t="s">
        <v>1219</v>
      </c>
      <c r="D25" s="296" t="s">
        <v>1220</v>
      </c>
      <c r="E25" s="310" t="s">
        <v>1221</v>
      </c>
      <c r="F25" s="1241"/>
      <c r="G25" s="1225"/>
      <c r="H25" s="1309"/>
      <c r="I25" s="1243"/>
      <c r="J25" s="1225"/>
      <c r="K25" s="1225"/>
      <c r="L25" s="1212"/>
      <c r="M25" s="1212"/>
      <c r="N25" s="1215"/>
      <c r="O25" s="1215"/>
      <c r="P25" s="1215"/>
      <c r="Q25" s="1215"/>
      <c r="R25" s="1215"/>
      <c r="S25" s="1215"/>
    </row>
    <row r="26" spans="1:19" ht="102">
      <c r="A26" s="1232"/>
      <c r="B26" s="306"/>
      <c r="C26" s="296" t="s">
        <v>1222</v>
      </c>
      <c r="D26" s="296" t="s">
        <v>1223</v>
      </c>
      <c r="E26" s="310" t="s">
        <v>1224</v>
      </c>
      <c r="F26" s="1241"/>
      <c r="G26" s="1225"/>
      <c r="H26" s="1309"/>
      <c r="I26" s="1243"/>
      <c r="J26" s="1225"/>
      <c r="K26" s="1225"/>
      <c r="L26" s="1213"/>
      <c r="M26" s="1213"/>
      <c r="N26" s="1216"/>
      <c r="O26" s="1216"/>
      <c r="P26" s="1216"/>
      <c r="Q26" s="1216"/>
      <c r="R26" s="1216"/>
      <c r="S26" s="1216"/>
    </row>
    <row r="27" spans="1:19" ht="63.75">
      <c r="A27" s="1232"/>
      <c r="B27" s="273"/>
      <c r="C27" s="283" t="s">
        <v>1211</v>
      </c>
      <c r="D27" s="283" t="s">
        <v>1212</v>
      </c>
      <c r="E27" s="311" t="s">
        <v>1225</v>
      </c>
      <c r="F27" s="283" t="s">
        <v>1226</v>
      </c>
      <c r="G27" s="283" t="s">
        <v>1227</v>
      </c>
      <c r="H27" s="311" t="s">
        <v>1228</v>
      </c>
      <c r="I27" s="283" t="s">
        <v>1229</v>
      </c>
      <c r="J27" s="283" t="s">
        <v>1230</v>
      </c>
      <c r="K27" s="283" t="s">
        <v>1199</v>
      </c>
      <c r="L27" s="1211" t="s">
        <v>247</v>
      </c>
      <c r="M27" s="1211" t="s">
        <v>253</v>
      </c>
      <c r="N27" s="1214">
        <f>764.2+277.9+270+202.1+228.3+950+0.1</f>
        <v>2692.6</v>
      </c>
      <c r="O27" s="1214">
        <v>1717</v>
      </c>
      <c r="P27" s="1214">
        <f>1067+2310.9+1684.06</f>
        <v>5061.96</v>
      </c>
      <c r="Q27" s="1214"/>
      <c r="R27" s="1214"/>
      <c r="S27" s="1214"/>
    </row>
    <row r="28" spans="1:19" ht="153">
      <c r="A28" s="1232"/>
      <c r="B28" s="300"/>
      <c r="C28" s="296" t="s">
        <v>1231</v>
      </c>
      <c r="D28" s="296" t="s">
        <v>1232</v>
      </c>
      <c r="E28" s="312" t="s">
        <v>1221</v>
      </c>
      <c r="F28" s="296" t="s">
        <v>1233</v>
      </c>
      <c r="G28" s="296" t="s">
        <v>1234</v>
      </c>
      <c r="H28" s="312" t="s">
        <v>1235</v>
      </c>
      <c r="I28" s="296" t="s">
        <v>1236</v>
      </c>
      <c r="J28" s="296" t="s">
        <v>1202</v>
      </c>
      <c r="K28" s="296" t="s">
        <v>1203</v>
      </c>
      <c r="L28" s="1212"/>
      <c r="M28" s="1212"/>
      <c r="N28" s="1215"/>
      <c r="O28" s="1215"/>
      <c r="P28" s="1215"/>
      <c r="Q28" s="1215"/>
      <c r="R28" s="1215"/>
      <c r="S28" s="1215"/>
    </row>
    <row r="29" spans="1:19" ht="114.75">
      <c r="A29" s="1232"/>
      <c r="B29" s="300"/>
      <c r="C29" s="296" t="s">
        <v>1237</v>
      </c>
      <c r="D29" s="296" t="s">
        <v>1223</v>
      </c>
      <c r="E29" s="312" t="s">
        <v>1238</v>
      </c>
      <c r="F29" s="296" t="s">
        <v>1239</v>
      </c>
      <c r="G29" s="296" t="s">
        <v>1240</v>
      </c>
      <c r="H29" s="312" t="s">
        <v>1241</v>
      </c>
      <c r="I29" s="296" t="s">
        <v>1242</v>
      </c>
      <c r="J29" s="296" t="s">
        <v>1243</v>
      </c>
      <c r="K29" s="296" t="s">
        <v>1244</v>
      </c>
      <c r="L29" s="1212"/>
      <c r="M29" s="1212"/>
      <c r="N29" s="1215"/>
      <c r="O29" s="1215"/>
      <c r="P29" s="1215"/>
      <c r="Q29" s="1215"/>
      <c r="R29" s="1215"/>
      <c r="S29" s="1215"/>
    </row>
    <row r="30" spans="1:19" ht="76.5">
      <c r="A30" s="1232"/>
      <c r="B30" s="300"/>
      <c r="C30" s="296"/>
      <c r="D30" s="296"/>
      <c r="E30" s="312"/>
      <c r="F30" s="296"/>
      <c r="G30" s="296"/>
      <c r="H30" s="312"/>
      <c r="I30" s="296" t="s">
        <v>1245</v>
      </c>
      <c r="J30" s="296" t="s">
        <v>1246</v>
      </c>
      <c r="K30" s="296" t="s">
        <v>1247</v>
      </c>
      <c r="L30" s="1212"/>
      <c r="M30" s="1212"/>
      <c r="N30" s="1215"/>
      <c r="O30" s="1215"/>
      <c r="P30" s="1215"/>
      <c r="Q30" s="1215"/>
      <c r="R30" s="1215"/>
      <c r="S30" s="1215"/>
    </row>
    <row r="31" spans="1:19" ht="76.5">
      <c r="A31" s="1276"/>
      <c r="B31" s="306"/>
      <c r="C31" s="289"/>
      <c r="D31" s="289"/>
      <c r="E31" s="313"/>
      <c r="F31" s="289"/>
      <c r="G31" s="289"/>
      <c r="H31" s="313"/>
      <c r="I31" s="289" t="s">
        <v>1248</v>
      </c>
      <c r="J31" s="289" t="s">
        <v>1249</v>
      </c>
      <c r="K31" s="289" t="s">
        <v>1250</v>
      </c>
      <c r="L31" s="1213"/>
      <c r="M31" s="1213"/>
      <c r="N31" s="1216"/>
      <c r="O31" s="1216"/>
      <c r="P31" s="1216"/>
      <c r="Q31" s="1216"/>
      <c r="R31" s="1216"/>
      <c r="S31" s="1216"/>
    </row>
    <row r="32" spans="1:19" ht="90">
      <c r="A32" s="278" t="s">
        <v>241</v>
      </c>
      <c r="B32" s="269">
        <v>1007</v>
      </c>
      <c r="C32" s="280" t="s">
        <v>242</v>
      </c>
      <c r="D32" s="280" t="s">
        <v>243</v>
      </c>
      <c r="E32" s="280" t="s">
        <v>244</v>
      </c>
      <c r="F32" s="280" t="s">
        <v>1251</v>
      </c>
      <c r="G32" s="280" t="s">
        <v>245</v>
      </c>
      <c r="H32" s="280" t="s">
        <v>246</v>
      </c>
      <c r="I32" s="282" t="s">
        <v>1252</v>
      </c>
      <c r="J32" s="282" t="s">
        <v>1253</v>
      </c>
      <c r="K32" s="282" t="s">
        <v>1254</v>
      </c>
      <c r="L32" s="314" t="s">
        <v>247</v>
      </c>
      <c r="M32" s="314" t="s">
        <v>248</v>
      </c>
      <c r="N32" s="315">
        <v>100</v>
      </c>
      <c r="O32" s="315">
        <v>100</v>
      </c>
      <c r="P32" s="316">
        <v>0</v>
      </c>
      <c r="Q32" s="316"/>
      <c r="R32" s="316"/>
      <c r="S32" s="316"/>
    </row>
    <row r="33" spans="1:19" ht="51">
      <c r="A33" s="1255" t="s">
        <v>255</v>
      </c>
      <c r="B33" s="1233">
        <v>1010</v>
      </c>
      <c r="C33" s="1300" t="s">
        <v>1255</v>
      </c>
      <c r="D33" s="1300" t="s">
        <v>256</v>
      </c>
      <c r="E33" s="1300" t="s">
        <v>257</v>
      </c>
      <c r="F33" s="317" t="s">
        <v>1256</v>
      </c>
      <c r="G33" s="317" t="s">
        <v>258</v>
      </c>
      <c r="H33" s="317" t="s">
        <v>259</v>
      </c>
      <c r="I33" s="318" t="s">
        <v>1257</v>
      </c>
      <c r="J33" s="282" t="s">
        <v>180</v>
      </c>
      <c r="K33" s="282" t="s">
        <v>1258</v>
      </c>
      <c r="L33" s="314" t="s">
        <v>252</v>
      </c>
      <c r="M33" s="314" t="s">
        <v>253</v>
      </c>
      <c r="N33" s="1214">
        <f>9314.7+7003.2+2130.2</f>
        <v>18448.100000000002</v>
      </c>
      <c r="O33" s="1214">
        <f>9314.7+7003.2+2130.2</f>
        <v>18448.100000000002</v>
      </c>
      <c r="P33" s="1214">
        <v>0</v>
      </c>
      <c r="Q33" s="1214"/>
      <c r="R33" s="1214"/>
      <c r="S33" s="1214"/>
    </row>
    <row r="34" spans="1:19" ht="102">
      <c r="A34" s="1240"/>
      <c r="B34" s="1234"/>
      <c r="C34" s="1301"/>
      <c r="D34" s="1301"/>
      <c r="E34" s="1301"/>
      <c r="F34" s="319" t="s">
        <v>1259</v>
      </c>
      <c r="G34" s="319" t="s">
        <v>1176</v>
      </c>
      <c r="H34" s="319" t="s">
        <v>1260</v>
      </c>
      <c r="I34" s="1293" t="s">
        <v>1261</v>
      </c>
      <c r="J34" s="1296" t="s">
        <v>1176</v>
      </c>
      <c r="K34" s="1296" t="s">
        <v>1262</v>
      </c>
      <c r="L34" s="286" t="s">
        <v>247</v>
      </c>
      <c r="M34" s="286" t="s">
        <v>253</v>
      </c>
      <c r="N34" s="1215"/>
      <c r="O34" s="1215"/>
      <c r="P34" s="1215"/>
      <c r="Q34" s="1215"/>
      <c r="R34" s="1215"/>
      <c r="S34" s="1215"/>
    </row>
    <row r="35" spans="1:19">
      <c r="A35" s="1240"/>
      <c r="B35" s="1234"/>
      <c r="C35" s="1301"/>
      <c r="D35" s="1301"/>
      <c r="E35" s="1301"/>
      <c r="F35" s="319"/>
      <c r="G35" s="319"/>
      <c r="H35" s="319"/>
      <c r="I35" s="1294"/>
      <c r="J35" s="1297"/>
      <c r="K35" s="1297"/>
      <c r="L35" s="286" t="s">
        <v>238</v>
      </c>
      <c r="M35" s="286" t="s">
        <v>392</v>
      </c>
      <c r="N35" s="1215"/>
      <c r="O35" s="1215"/>
      <c r="P35" s="1215"/>
      <c r="Q35" s="1215"/>
      <c r="R35" s="1215"/>
      <c r="S35" s="1215"/>
    </row>
    <row r="36" spans="1:19">
      <c r="A36" s="1256"/>
      <c r="B36" s="1299"/>
      <c r="C36" s="1301"/>
      <c r="D36" s="1301"/>
      <c r="E36" s="1301"/>
      <c r="F36" s="320"/>
      <c r="G36" s="320"/>
      <c r="H36" s="320"/>
      <c r="I36" s="1295"/>
      <c r="J36" s="1298"/>
      <c r="K36" s="1298"/>
      <c r="L36" s="286" t="s">
        <v>238</v>
      </c>
      <c r="M36" s="286" t="s">
        <v>239</v>
      </c>
      <c r="N36" s="1216"/>
      <c r="O36" s="1216"/>
      <c r="P36" s="1216"/>
      <c r="Q36" s="1216"/>
      <c r="R36" s="1216"/>
      <c r="S36" s="1216"/>
    </row>
    <row r="37" spans="1:19" ht="63.75">
      <c r="A37" s="1286" t="s">
        <v>1263</v>
      </c>
      <c r="B37" s="1288">
        <v>1014</v>
      </c>
      <c r="C37" s="321" t="s">
        <v>1264</v>
      </c>
      <c r="D37" s="322" t="s">
        <v>1265</v>
      </c>
      <c r="E37" s="311" t="s">
        <v>1266</v>
      </c>
      <c r="F37" s="1281" t="s">
        <v>1267</v>
      </c>
      <c r="G37" s="1224" t="s">
        <v>1268</v>
      </c>
      <c r="H37" s="1289" t="s">
        <v>1269</v>
      </c>
      <c r="I37" s="1291" t="s">
        <v>1270</v>
      </c>
      <c r="J37" s="1224" t="s">
        <v>1271</v>
      </c>
      <c r="K37" s="1281" t="s">
        <v>1272</v>
      </c>
      <c r="L37" s="1283" t="s">
        <v>1273</v>
      </c>
      <c r="M37" s="1283" t="s">
        <v>1274</v>
      </c>
      <c r="N37" s="1229">
        <v>943</v>
      </c>
      <c r="O37" s="1214">
        <v>942.7</v>
      </c>
      <c r="P37" s="1274">
        <v>993</v>
      </c>
      <c r="Q37" s="1214">
        <v>185</v>
      </c>
      <c r="R37" s="1214">
        <v>185</v>
      </c>
      <c r="S37" s="1214">
        <v>185</v>
      </c>
    </row>
    <row r="38" spans="1:19" ht="51">
      <c r="A38" s="1287"/>
      <c r="B38" s="1188"/>
      <c r="C38" s="290" t="s">
        <v>1275</v>
      </c>
      <c r="D38" s="289" t="s">
        <v>1276</v>
      </c>
      <c r="E38" s="313" t="s">
        <v>1277</v>
      </c>
      <c r="F38" s="1282"/>
      <c r="G38" s="1226"/>
      <c r="H38" s="1290"/>
      <c r="I38" s="1292"/>
      <c r="J38" s="1226"/>
      <c r="K38" s="1282"/>
      <c r="L38" s="1284"/>
      <c r="M38" s="1284"/>
      <c r="N38" s="1285"/>
      <c r="O38" s="1216"/>
      <c r="P38" s="1275"/>
      <c r="Q38" s="1216"/>
      <c r="R38" s="1216"/>
      <c r="S38" s="1216"/>
    </row>
    <row r="39" spans="1:19">
      <c r="A39" s="1231" t="s">
        <v>1278</v>
      </c>
      <c r="B39" s="1186">
        <v>1021</v>
      </c>
      <c r="C39" s="284"/>
      <c r="D39" s="283"/>
      <c r="E39" s="309"/>
      <c r="F39" s="323"/>
      <c r="G39" s="297"/>
      <c r="H39" s="324"/>
      <c r="I39" s="325"/>
      <c r="J39" s="284"/>
      <c r="K39" s="284"/>
      <c r="L39" s="326" t="s">
        <v>5</v>
      </c>
      <c r="M39" s="327" t="s">
        <v>5</v>
      </c>
      <c r="N39" s="328"/>
      <c r="O39" s="305"/>
      <c r="P39" s="329"/>
      <c r="Q39" s="330">
        <f>Q40+Q42</f>
        <v>570.1</v>
      </c>
      <c r="R39" s="330">
        <f t="shared" ref="R39:S39" si="3">R40+R42</f>
        <v>570.1</v>
      </c>
      <c r="S39" s="330">
        <f t="shared" si="3"/>
        <v>570.1</v>
      </c>
    </row>
    <row r="40" spans="1:19" ht="76.5">
      <c r="A40" s="1232"/>
      <c r="B40" s="1187"/>
      <c r="C40" s="284" t="s">
        <v>1279</v>
      </c>
      <c r="D40" s="283" t="s">
        <v>1280</v>
      </c>
      <c r="E40" s="284" t="s">
        <v>1213</v>
      </c>
      <c r="F40" s="1277"/>
      <c r="G40" s="1277"/>
      <c r="H40" s="1277"/>
      <c r="I40" s="325" t="s">
        <v>1281</v>
      </c>
      <c r="J40" s="331" t="s">
        <v>1282</v>
      </c>
      <c r="K40" s="331" t="s">
        <v>1283</v>
      </c>
      <c r="L40" s="286" t="s">
        <v>1217</v>
      </c>
      <c r="M40" s="332" t="s">
        <v>1284</v>
      </c>
      <c r="N40" s="1265">
        <f>349.8+217.6</f>
        <v>567.4</v>
      </c>
      <c r="O40" s="1265">
        <f>282.2+217.5</f>
        <v>499.7</v>
      </c>
      <c r="P40" s="1265">
        <f>264.2+717.6</f>
        <v>981.8</v>
      </c>
      <c r="Q40" s="333">
        <v>336.6</v>
      </c>
      <c r="R40" s="334">
        <v>336.6</v>
      </c>
      <c r="S40" s="334">
        <v>336.6</v>
      </c>
    </row>
    <row r="41" spans="1:19" ht="76.5">
      <c r="A41" s="1232"/>
      <c r="B41" s="1187"/>
      <c r="C41" s="323"/>
      <c r="D41" s="296"/>
      <c r="E41" s="323"/>
      <c r="F41" s="1278"/>
      <c r="G41" s="1278"/>
      <c r="H41" s="1278"/>
      <c r="I41" s="335" t="s">
        <v>1285</v>
      </c>
      <c r="J41" s="336" t="s">
        <v>1176</v>
      </c>
      <c r="K41" s="336" t="s">
        <v>1286</v>
      </c>
      <c r="L41" s="337"/>
      <c r="M41" s="304"/>
      <c r="N41" s="1280"/>
      <c r="O41" s="1266"/>
      <c r="P41" s="1266"/>
      <c r="Q41" s="338"/>
      <c r="R41" s="338"/>
      <c r="S41" s="338"/>
    </row>
    <row r="42" spans="1:19" ht="51">
      <c r="A42" s="1276"/>
      <c r="B42" s="1188"/>
      <c r="C42" s="323" t="s">
        <v>1287</v>
      </c>
      <c r="D42" s="296" t="s">
        <v>1288</v>
      </c>
      <c r="E42" s="323" t="s">
        <v>1289</v>
      </c>
      <c r="F42" s="1279"/>
      <c r="G42" s="1279"/>
      <c r="H42" s="1279"/>
      <c r="I42" s="339" t="s">
        <v>1290</v>
      </c>
      <c r="J42" s="340" t="s">
        <v>1291</v>
      </c>
      <c r="K42" s="340" t="s">
        <v>1292</v>
      </c>
      <c r="L42" s="292" t="s">
        <v>1217</v>
      </c>
      <c r="M42" s="337" t="s">
        <v>1293</v>
      </c>
      <c r="N42" s="1267"/>
      <c r="O42" s="1267"/>
      <c r="P42" s="1267"/>
      <c r="Q42" s="341">
        <v>233.5</v>
      </c>
      <c r="R42" s="341">
        <v>233.5</v>
      </c>
      <c r="S42" s="341">
        <v>233.5</v>
      </c>
    </row>
    <row r="43" spans="1:19" ht="331.5">
      <c r="A43" s="342" t="s">
        <v>1294</v>
      </c>
      <c r="B43" s="343">
        <v>1031</v>
      </c>
      <c r="C43" s="344" t="s">
        <v>1295</v>
      </c>
      <c r="D43" s="344" t="s">
        <v>1296</v>
      </c>
      <c r="E43" s="345" t="s">
        <v>1297</v>
      </c>
      <c r="F43" s="346" t="s">
        <v>1298</v>
      </c>
      <c r="G43" s="347" t="s">
        <v>1299</v>
      </c>
      <c r="H43" s="347" t="s">
        <v>1300</v>
      </c>
      <c r="I43" s="348" t="s">
        <v>1301</v>
      </c>
      <c r="J43" s="349" t="s">
        <v>180</v>
      </c>
      <c r="K43" s="349" t="s">
        <v>1302</v>
      </c>
      <c r="L43" s="350" t="s">
        <v>1303</v>
      </c>
      <c r="M43" s="350" t="s">
        <v>1304</v>
      </c>
      <c r="N43" s="351">
        <v>89.3</v>
      </c>
      <c r="O43" s="351">
        <v>89.3</v>
      </c>
      <c r="P43" s="351">
        <v>158.4</v>
      </c>
      <c r="Q43" s="351">
        <v>158.4</v>
      </c>
      <c r="R43" s="351">
        <v>158.4</v>
      </c>
      <c r="S43" s="351">
        <v>158.4</v>
      </c>
    </row>
    <row r="44" spans="1:19" s="353" customFormat="1" ht="89.25">
      <c r="A44" s="1268" t="s">
        <v>394</v>
      </c>
      <c r="B44" s="1269">
        <v>1068</v>
      </c>
      <c r="C44" s="1270" t="s">
        <v>371</v>
      </c>
      <c r="D44" s="1271" t="s">
        <v>423</v>
      </c>
      <c r="E44" s="1271" t="s">
        <v>23</v>
      </c>
      <c r="F44" s="1272"/>
      <c r="G44" s="1272"/>
      <c r="H44" s="1272"/>
      <c r="I44" s="296" t="s">
        <v>1305</v>
      </c>
      <c r="J44" s="323" t="s">
        <v>1306</v>
      </c>
      <c r="K44" s="323" t="s">
        <v>1307</v>
      </c>
      <c r="L44" s="352" t="s">
        <v>238</v>
      </c>
      <c r="M44" s="352" t="s">
        <v>238</v>
      </c>
      <c r="N44" s="1263">
        <f>2325.1+2100+178.6+19990.9+N51+N67+N82+N50+N98</f>
        <v>26371.500000000004</v>
      </c>
      <c r="O44" s="1263">
        <f>O47+O48+O50+O51+O67+O82+O98</f>
        <v>9427.1</v>
      </c>
      <c r="P44" s="1264">
        <f>P51+P67</f>
        <v>928</v>
      </c>
      <c r="Q44" s="1264">
        <v>0</v>
      </c>
      <c r="R44" s="1264">
        <f>R51+R67</f>
        <v>948.7</v>
      </c>
      <c r="S44" s="1264">
        <f>S51+S67</f>
        <v>948.7</v>
      </c>
    </row>
    <row r="45" spans="1:19">
      <c r="A45" s="1268"/>
      <c r="B45" s="1269"/>
      <c r="C45" s="1260"/>
      <c r="D45" s="1262"/>
      <c r="E45" s="1262"/>
      <c r="F45" s="1273"/>
      <c r="G45" s="1273"/>
      <c r="H45" s="1273"/>
      <c r="I45" s="289"/>
      <c r="J45" s="290"/>
      <c r="K45" s="290"/>
      <c r="L45" s="292" t="s">
        <v>238</v>
      </c>
      <c r="M45" s="292" t="s">
        <v>239</v>
      </c>
      <c r="N45" s="1263"/>
      <c r="O45" s="1263"/>
      <c r="P45" s="1264"/>
      <c r="Q45" s="1264"/>
      <c r="R45" s="1264"/>
      <c r="S45" s="1264"/>
    </row>
    <row r="46" spans="1:19">
      <c r="A46" s="354" t="s">
        <v>4</v>
      </c>
      <c r="B46" s="355"/>
      <c r="C46" s="356"/>
      <c r="D46" s="319"/>
      <c r="E46" s="319"/>
      <c r="F46" s="356"/>
      <c r="G46" s="356"/>
      <c r="H46" s="356"/>
      <c r="I46" s="357"/>
      <c r="J46" s="358"/>
      <c r="K46" s="323"/>
      <c r="L46" s="303"/>
      <c r="M46" s="359"/>
      <c r="N46" s="360"/>
      <c r="O46" s="361"/>
      <c r="P46" s="362"/>
      <c r="Q46" s="362"/>
      <c r="R46" s="362"/>
      <c r="S46" s="362"/>
    </row>
    <row r="47" spans="1:19" ht="51">
      <c r="A47" s="1255" t="s">
        <v>394</v>
      </c>
      <c r="B47" s="1257">
        <v>1068</v>
      </c>
      <c r="C47" s="1259"/>
      <c r="D47" s="1261"/>
      <c r="E47" s="1261"/>
      <c r="F47" s="356"/>
      <c r="G47" s="356"/>
      <c r="H47" s="356"/>
      <c r="I47" s="296" t="s">
        <v>1308</v>
      </c>
      <c r="J47" s="323" t="s">
        <v>286</v>
      </c>
      <c r="K47" s="323" t="s">
        <v>1309</v>
      </c>
      <c r="L47" s="1212" t="s">
        <v>238</v>
      </c>
      <c r="M47" s="1212" t="s">
        <v>239</v>
      </c>
      <c r="N47" s="315">
        <f>2325.1+2100</f>
        <v>4425.1000000000004</v>
      </c>
      <c r="O47" s="315">
        <v>2103.6999999999998</v>
      </c>
      <c r="P47" s="363"/>
      <c r="Q47" s="363"/>
      <c r="R47" s="363"/>
      <c r="S47" s="363"/>
    </row>
    <row r="48" spans="1:19" ht="51">
      <c r="A48" s="1240"/>
      <c r="B48" s="1257"/>
      <c r="C48" s="1259"/>
      <c r="D48" s="1261"/>
      <c r="E48" s="1261"/>
      <c r="F48" s="356"/>
      <c r="G48" s="356"/>
      <c r="H48" s="356"/>
      <c r="I48" s="296" t="s">
        <v>1310</v>
      </c>
      <c r="J48" s="323" t="s">
        <v>1311</v>
      </c>
      <c r="K48" s="323" t="s">
        <v>1312</v>
      </c>
      <c r="L48" s="1212"/>
      <c r="M48" s="1212"/>
      <c r="N48" s="1214">
        <f>19990.9+178.6</f>
        <v>20169.5</v>
      </c>
      <c r="O48" s="1214">
        <f>5431.3+169.6</f>
        <v>5600.9000000000005</v>
      </c>
      <c r="P48" s="1214"/>
      <c r="Q48" s="1214"/>
      <c r="R48" s="1214"/>
      <c r="S48" s="1214"/>
    </row>
    <row r="49" spans="1:19" ht="51">
      <c r="A49" s="1256"/>
      <c r="B49" s="1258"/>
      <c r="C49" s="1260"/>
      <c r="D49" s="1262"/>
      <c r="E49" s="1262"/>
      <c r="F49" s="356"/>
      <c r="G49" s="356"/>
      <c r="H49" s="356"/>
      <c r="I49" s="296" t="s">
        <v>1313</v>
      </c>
      <c r="J49" s="323" t="s">
        <v>286</v>
      </c>
      <c r="K49" s="323" t="s">
        <v>1309</v>
      </c>
      <c r="L49" s="1213"/>
      <c r="M49" s="1213"/>
      <c r="N49" s="1216"/>
      <c r="O49" s="1216"/>
      <c r="P49" s="1216"/>
      <c r="Q49" s="1216"/>
      <c r="R49" s="1216"/>
      <c r="S49" s="1216"/>
    </row>
    <row r="50" spans="1:19" ht="25.5">
      <c r="A50" s="278" t="s">
        <v>1314</v>
      </c>
      <c r="B50" s="364">
        <v>1068</v>
      </c>
      <c r="C50" s="365"/>
      <c r="D50" s="366"/>
      <c r="E50" s="366"/>
      <c r="F50" s="365"/>
      <c r="G50" s="365"/>
      <c r="H50" s="365"/>
      <c r="I50" s="367"/>
      <c r="J50" s="368"/>
      <c r="K50" s="274"/>
      <c r="L50" s="314" t="s">
        <v>238</v>
      </c>
      <c r="M50" s="314" t="s">
        <v>238</v>
      </c>
      <c r="N50" s="315">
        <v>385.9</v>
      </c>
      <c r="O50" s="315">
        <v>331.5</v>
      </c>
      <c r="P50" s="363"/>
      <c r="Q50" s="363"/>
      <c r="R50" s="363"/>
      <c r="S50" s="363"/>
    </row>
    <row r="51" spans="1:19" ht="89.25">
      <c r="A51" s="369" t="s">
        <v>1315</v>
      </c>
      <c r="B51" s="370">
        <v>1068</v>
      </c>
      <c r="C51" s="323" t="s">
        <v>1316</v>
      </c>
      <c r="D51" s="296" t="s">
        <v>1317</v>
      </c>
      <c r="E51" s="323" t="s">
        <v>1318</v>
      </c>
      <c r="F51" s="323" t="s">
        <v>1319</v>
      </c>
      <c r="G51" s="323" t="s">
        <v>1320</v>
      </c>
      <c r="H51" s="323" t="s">
        <v>1321</v>
      </c>
      <c r="I51" s="296" t="s">
        <v>1305</v>
      </c>
      <c r="J51" s="323" t="s">
        <v>1306</v>
      </c>
      <c r="K51" s="323" t="s">
        <v>1307</v>
      </c>
      <c r="L51" s="286" t="s">
        <v>238</v>
      </c>
      <c r="M51" s="287" t="s">
        <v>238</v>
      </c>
      <c r="N51" s="360">
        <v>401</v>
      </c>
      <c r="O51" s="361">
        <v>401</v>
      </c>
      <c r="P51" s="362">
        <v>442.7</v>
      </c>
      <c r="Q51" s="362">
        <v>0</v>
      </c>
      <c r="R51" s="362">
        <v>442.7</v>
      </c>
      <c r="S51" s="362">
        <v>442.7</v>
      </c>
    </row>
    <row r="52" spans="1:19" ht="63.75">
      <c r="A52" s="371" t="s">
        <v>1322</v>
      </c>
      <c r="B52" s="300"/>
      <c r="C52" s="323" t="s">
        <v>1323</v>
      </c>
      <c r="D52" s="296" t="s">
        <v>1324</v>
      </c>
      <c r="E52" s="323" t="s">
        <v>1325</v>
      </c>
      <c r="F52" s="323"/>
      <c r="G52" s="323"/>
      <c r="H52" s="323"/>
      <c r="I52" s="296" t="s">
        <v>1326</v>
      </c>
      <c r="J52" s="323" t="s">
        <v>286</v>
      </c>
      <c r="K52" s="323" t="s">
        <v>1309</v>
      </c>
      <c r="L52" s="303"/>
      <c r="M52" s="372"/>
      <c r="N52" s="360"/>
      <c r="O52" s="361"/>
      <c r="P52" s="362"/>
      <c r="Q52" s="362"/>
      <c r="R52" s="362"/>
      <c r="S52" s="362"/>
    </row>
    <row r="53" spans="1:19" ht="63.75">
      <c r="A53" s="371" t="s">
        <v>1327</v>
      </c>
      <c r="B53" s="300"/>
      <c r="C53" s="323"/>
      <c r="D53" s="323"/>
      <c r="E53" s="323"/>
      <c r="F53" s="323"/>
      <c r="G53" s="323"/>
      <c r="H53" s="323"/>
      <c r="I53" s="296" t="s">
        <v>1328</v>
      </c>
      <c r="J53" s="323" t="s">
        <v>1329</v>
      </c>
      <c r="K53" s="323" t="s">
        <v>1309</v>
      </c>
      <c r="L53" s="303"/>
      <c r="M53" s="372"/>
      <c r="N53" s="360"/>
      <c r="O53" s="361"/>
      <c r="P53" s="362"/>
      <c r="Q53" s="362"/>
      <c r="R53" s="362"/>
      <c r="S53" s="362"/>
    </row>
    <row r="54" spans="1:19" ht="63.75">
      <c r="A54" s="371" t="s">
        <v>1330</v>
      </c>
      <c r="B54" s="300"/>
      <c r="C54" s="323"/>
      <c r="D54" s="323"/>
      <c r="E54" s="323"/>
      <c r="F54" s="323"/>
      <c r="G54" s="323"/>
      <c r="H54" s="323"/>
      <c r="I54" s="296" t="s">
        <v>1331</v>
      </c>
      <c r="J54" s="323" t="s">
        <v>1332</v>
      </c>
      <c r="K54" s="323" t="s">
        <v>1309</v>
      </c>
      <c r="L54" s="303"/>
      <c r="M54" s="372"/>
      <c r="N54" s="360"/>
      <c r="O54" s="361"/>
      <c r="P54" s="362"/>
      <c r="Q54" s="362"/>
      <c r="R54" s="362"/>
      <c r="S54" s="362"/>
    </row>
    <row r="55" spans="1:19" ht="63.75">
      <c r="A55" s="371" t="s">
        <v>1333</v>
      </c>
      <c r="B55" s="300"/>
      <c r="C55" s="323"/>
      <c r="D55" s="323"/>
      <c r="E55" s="323"/>
      <c r="F55" s="323"/>
      <c r="G55" s="323"/>
      <c r="H55" s="323"/>
      <c r="I55" s="296" t="s">
        <v>1334</v>
      </c>
      <c r="J55" s="323" t="s">
        <v>286</v>
      </c>
      <c r="K55" s="323" t="s">
        <v>1309</v>
      </c>
      <c r="L55" s="303"/>
      <c r="M55" s="372"/>
      <c r="N55" s="360"/>
      <c r="O55" s="361"/>
      <c r="P55" s="362"/>
      <c r="Q55" s="362"/>
      <c r="R55" s="362"/>
      <c r="S55" s="362"/>
    </row>
    <row r="56" spans="1:19" ht="63.75">
      <c r="A56" s="371" t="s">
        <v>1335</v>
      </c>
      <c r="B56" s="300"/>
      <c r="C56" s="323"/>
      <c r="D56" s="323"/>
      <c r="E56" s="323"/>
      <c r="F56" s="323"/>
      <c r="G56" s="323"/>
      <c r="H56" s="323"/>
      <c r="I56" s="296" t="s">
        <v>1336</v>
      </c>
      <c r="J56" s="323" t="s">
        <v>1332</v>
      </c>
      <c r="K56" s="323" t="s">
        <v>1337</v>
      </c>
      <c r="L56" s="303"/>
      <c r="M56" s="372"/>
      <c r="N56" s="360"/>
      <c r="O56" s="361"/>
      <c r="P56" s="362"/>
      <c r="Q56" s="362"/>
      <c r="R56" s="362"/>
      <c r="S56" s="362"/>
    </row>
    <row r="57" spans="1:19" ht="63.75">
      <c r="A57" s="371" t="s">
        <v>1338</v>
      </c>
      <c r="B57" s="300"/>
      <c r="C57" s="323"/>
      <c r="D57" s="323"/>
      <c r="E57" s="323"/>
      <c r="F57" s="323"/>
      <c r="G57" s="323"/>
      <c r="H57" s="323"/>
      <c r="I57" s="296" t="s">
        <v>1339</v>
      </c>
      <c r="J57" s="323" t="s">
        <v>1332</v>
      </c>
      <c r="K57" s="323" t="s">
        <v>1309</v>
      </c>
      <c r="L57" s="303"/>
      <c r="M57" s="372"/>
      <c r="N57" s="360"/>
      <c r="O57" s="361"/>
      <c r="P57" s="362"/>
      <c r="Q57" s="362"/>
      <c r="R57" s="362"/>
      <c r="S57" s="362"/>
    </row>
    <row r="58" spans="1:19" ht="63.75">
      <c r="A58" s="371" t="s">
        <v>1340</v>
      </c>
      <c r="B58" s="300"/>
      <c r="C58" s="323"/>
      <c r="D58" s="323"/>
      <c r="E58" s="323"/>
      <c r="F58" s="323"/>
      <c r="G58" s="323"/>
      <c r="H58" s="323"/>
      <c r="I58" s="296" t="s">
        <v>1341</v>
      </c>
      <c r="J58" s="323" t="s">
        <v>1332</v>
      </c>
      <c r="K58" s="323" t="s">
        <v>1309</v>
      </c>
      <c r="L58" s="303"/>
      <c r="M58" s="372"/>
      <c r="N58" s="360"/>
      <c r="O58" s="361"/>
      <c r="P58" s="362"/>
      <c r="Q58" s="362"/>
      <c r="R58" s="362"/>
      <c r="S58" s="362"/>
    </row>
    <row r="59" spans="1:19" ht="63.75">
      <c r="A59" s="371" t="s">
        <v>1342</v>
      </c>
      <c r="B59" s="300"/>
      <c r="C59" s="323"/>
      <c r="D59" s="323"/>
      <c r="E59" s="323"/>
      <c r="F59" s="323"/>
      <c r="G59" s="323"/>
      <c r="H59" s="323"/>
      <c r="I59" s="296" t="s">
        <v>1343</v>
      </c>
      <c r="J59" s="323" t="s">
        <v>1311</v>
      </c>
      <c r="K59" s="323" t="s">
        <v>1309</v>
      </c>
      <c r="L59" s="303"/>
      <c r="M59" s="372"/>
      <c r="N59" s="360"/>
      <c r="O59" s="361"/>
      <c r="P59" s="362"/>
      <c r="Q59" s="362"/>
      <c r="R59" s="362"/>
      <c r="S59" s="362"/>
    </row>
    <row r="60" spans="1:19" ht="51">
      <c r="A60" s="371" t="s">
        <v>1344</v>
      </c>
      <c r="B60" s="300"/>
      <c r="C60" s="323"/>
      <c r="D60" s="323"/>
      <c r="E60" s="323"/>
      <c r="F60" s="323"/>
      <c r="G60" s="323"/>
      <c r="H60" s="323"/>
      <c r="I60" s="296" t="s">
        <v>1345</v>
      </c>
      <c r="J60" s="323" t="s">
        <v>1332</v>
      </c>
      <c r="K60" s="323" t="s">
        <v>1309</v>
      </c>
      <c r="L60" s="303"/>
      <c r="M60" s="372"/>
      <c r="N60" s="360"/>
      <c r="O60" s="361"/>
      <c r="P60" s="362"/>
      <c r="Q60" s="362"/>
      <c r="R60" s="362"/>
      <c r="S60" s="362"/>
    </row>
    <row r="61" spans="1:19" ht="63.75">
      <c r="A61" s="371" t="s">
        <v>1346</v>
      </c>
      <c r="B61" s="300"/>
      <c r="C61" s="323"/>
      <c r="D61" s="323"/>
      <c r="E61" s="323"/>
      <c r="F61" s="323"/>
      <c r="G61" s="323"/>
      <c r="H61" s="323"/>
      <c r="I61" s="296" t="s">
        <v>1347</v>
      </c>
      <c r="J61" s="323" t="s">
        <v>1348</v>
      </c>
      <c r="K61" s="323" t="s">
        <v>1349</v>
      </c>
      <c r="L61" s="303"/>
      <c r="M61" s="372"/>
      <c r="N61" s="360"/>
      <c r="O61" s="361"/>
      <c r="P61" s="362"/>
      <c r="Q61" s="362"/>
      <c r="R61" s="362"/>
      <c r="S61" s="362"/>
    </row>
    <row r="62" spans="1:19" ht="63.75">
      <c r="A62" s="371" t="s">
        <v>1350</v>
      </c>
      <c r="B62" s="300"/>
      <c r="C62" s="323"/>
      <c r="D62" s="323"/>
      <c r="E62" s="323"/>
      <c r="F62" s="323"/>
      <c r="G62" s="323"/>
      <c r="H62" s="323"/>
      <c r="I62" s="296" t="s">
        <v>1351</v>
      </c>
      <c r="J62" s="323"/>
      <c r="K62" s="323" t="s">
        <v>1309</v>
      </c>
      <c r="L62" s="303"/>
      <c r="M62" s="372"/>
      <c r="N62" s="360"/>
      <c r="O62" s="361"/>
      <c r="P62" s="362"/>
      <c r="Q62" s="362"/>
      <c r="R62" s="362"/>
      <c r="S62" s="362"/>
    </row>
    <row r="63" spans="1:19" ht="63.75">
      <c r="A63" s="371" t="s">
        <v>1352</v>
      </c>
      <c r="B63" s="300"/>
      <c r="C63" s="323"/>
      <c r="D63" s="323"/>
      <c r="E63" s="323"/>
      <c r="F63" s="323"/>
      <c r="G63" s="323"/>
      <c r="H63" s="323"/>
      <c r="I63" s="296" t="s">
        <v>1353</v>
      </c>
      <c r="J63" s="323" t="s">
        <v>286</v>
      </c>
      <c r="K63" s="323" t="s">
        <v>1309</v>
      </c>
      <c r="L63" s="303"/>
      <c r="M63" s="372"/>
      <c r="N63" s="360"/>
      <c r="O63" s="361"/>
      <c r="P63" s="362"/>
      <c r="Q63" s="362"/>
      <c r="R63" s="362"/>
      <c r="S63" s="362"/>
    </row>
    <row r="64" spans="1:19" ht="63.75">
      <c r="A64" s="371" t="s">
        <v>1354</v>
      </c>
      <c r="B64" s="300"/>
      <c r="C64" s="323"/>
      <c r="D64" s="323"/>
      <c r="E64" s="323"/>
      <c r="F64" s="323"/>
      <c r="G64" s="323"/>
      <c r="H64" s="323"/>
      <c r="I64" s="296" t="s">
        <v>1355</v>
      </c>
      <c r="J64" s="323" t="s">
        <v>286</v>
      </c>
      <c r="K64" s="323" t="s">
        <v>1309</v>
      </c>
      <c r="L64" s="303"/>
      <c r="M64" s="372"/>
      <c r="N64" s="360"/>
      <c r="O64" s="361"/>
      <c r="P64" s="362"/>
      <c r="Q64" s="362"/>
      <c r="R64" s="362"/>
      <c r="S64" s="362"/>
    </row>
    <row r="65" spans="1:19" ht="89.25">
      <c r="A65" s="373" t="s">
        <v>1356</v>
      </c>
      <c r="B65" s="269">
        <v>1072</v>
      </c>
      <c r="C65" s="274"/>
      <c r="D65" s="274"/>
      <c r="E65" s="274"/>
      <c r="F65" s="274"/>
      <c r="G65" s="274"/>
      <c r="H65" s="274"/>
      <c r="I65" s="275"/>
      <c r="J65" s="274"/>
      <c r="K65" s="274"/>
      <c r="L65" s="271" t="s">
        <v>5</v>
      </c>
      <c r="M65" s="271" t="s">
        <v>5</v>
      </c>
      <c r="N65" s="374"/>
      <c r="O65" s="374"/>
      <c r="P65" s="277"/>
      <c r="Q65" s="265">
        <f>Q67</f>
        <v>506</v>
      </c>
      <c r="R65" s="265">
        <f t="shared" ref="R65:S65" si="4">R67</f>
        <v>506</v>
      </c>
      <c r="S65" s="265">
        <f t="shared" si="4"/>
        <v>506</v>
      </c>
    </row>
    <row r="66" spans="1:19">
      <c r="A66" s="375" t="s">
        <v>4</v>
      </c>
      <c r="B66" s="300"/>
      <c r="C66" s="376"/>
      <c r="D66" s="323"/>
      <c r="E66" s="323"/>
      <c r="F66" s="376"/>
      <c r="G66" s="323"/>
      <c r="H66" s="323"/>
      <c r="I66" s="296"/>
      <c r="J66" s="323"/>
      <c r="K66" s="323"/>
      <c r="L66" s="303"/>
      <c r="M66" s="372"/>
      <c r="N66" s="360"/>
      <c r="O66" s="361"/>
      <c r="P66" s="362"/>
      <c r="Q66" s="362"/>
      <c r="R66" s="362"/>
      <c r="S66" s="362"/>
    </row>
    <row r="67" spans="1:19" ht="165.75">
      <c r="A67" s="377" t="s">
        <v>1357</v>
      </c>
      <c r="B67" s="378">
        <v>1072</v>
      </c>
      <c r="C67" s="379" t="s">
        <v>1316</v>
      </c>
      <c r="D67" s="283" t="s">
        <v>1358</v>
      </c>
      <c r="E67" s="284" t="s">
        <v>1359</v>
      </c>
      <c r="F67" s="379" t="s">
        <v>1360</v>
      </c>
      <c r="G67" s="284" t="s">
        <v>1361</v>
      </c>
      <c r="H67" s="284" t="s">
        <v>1362</v>
      </c>
      <c r="I67" s="283" t="s">
        <v>1305</v>
      </c>
      <c r="J67" s="284" t="s">
        <v>1363</v>
      </c>
      <c r="K67" s="284" t="s">
        <v>1307</v>
      </c>
      <c r="L67" s="286" t="s">
        <v>1364</v>
      </c>
      <c r="M67" s="287" t="s">
        <v>1365</v>
      </c>
      <c r="N67" s="380">
        <v>465</v>
      </c>
      <c r="O67" s="381">
        <v>465</v>
      </c>
      <c r="P67" s="382">
        <v>485.3</v>
      </c>
      <c r="Q67" s="288">
        <v>506</v>
      </c>
      <c r="R67" s="288">
        <v>506</v>
      </c>
      <c r="S67" s="288">
        <v>506</v>
      </c>
    </row>
    <row r="68" spans="1:19" ht="63.75">
      <c r="A68" s="371" t="s">
        <v>1322</v>
      </c>
      <c r="B68" s="300"/>
      <c r="C68" s="376"/>
      <c r="D68" s="383"/>
      <c r="E68" s="323"/>
      <c r="F68" s="376" t="s">
        <v>1366</v>
      </c>
      <c r="G68" s="323" t="s">
        <v>1367</v>
      </c>
      <c r="H68" s="323" t="s">
        <v>1368</v>
      </c>
      <c r="I68" s="384" t="s">
        <v>1369</v>
      </c>
      <c r="J68" s="323" t="s">
        <v>286</v>
      </c>
      <c r="K68" s="323" t="s">
        <v>1309</v>
      </c>
      <c r="L68" s="303"/>
      <c r="M68" s="372"/>
      <c r="N68" s="360"/>
      <c r="O68" s="361"/>
      <c r="P68" s="362"/>
      <c r="Q68" s="362"/>
      <c r="R68" s="362"/>
      <c r="S68" s="362"/>
    </row>
    <row r="69" spans="1:19" ht="51">
      <c r="A69" s="371" t="s">
        <v>1327</v>
      </c>
      <c r="B69" s="300"/>
      <c r="C69" s="323"/>
      <c r="D69" s="296"/>
      <c r="E69" s="323"/>
      <c r="F69" s="323"/>
      <c r="G69" s="323"/>
      <c r="H69" s="323"/>
      <c r="I69" s="384" t="s">
        <v>1370</v>
      </c>
      <c r="J69" s="323" t="s">
        <v>1371</v>
      </c>
      <c r="K69" s="323" t="s">
        <v>1309</v>
      </c>
      <c r="L69" s="303"/>
      <c r="M69" s="372"/>
      <c r="N69" s="360"/>
      <c r="O69" s="361"/>
      <c r="P69" s="362"/>
      <c r="Q69" s="362"/>
      <c r="R69" s="362"/>
      <c r="S69" s="362"/>
    </row>
    <row r="70" spans="1:19" ht="51">
      <c r="A70" s="371" t="s">
        <v>1330</v>
      </c>
      <c r="B70" s="300"/>
      <c r="C70" s="323"/>
      <c r="D70" s="296"/>
      <c r="E70" s="323"/>
      <c r="F70" s="323"/>
      <c r="G70" s="323"/>
      <c r="H70" s="323"/>
      <c r="I70" s="384" t="s">
        <v>1372</v>
      </c>
      <c r="J70" s="323" t="s">
        <v>1373</v>
      </c>
      <c r="K70" s="323" t="s">
        <v>1309</v>
      </c>
      <c r="L70" s="303"/>
      <c r="M70" s="372"/>
      <c r="N70" s="360"/>
      <c r="O70" s="361"/>
      <c r="P70" s="362"/>
      <c r="Q70" s="362"/>
      <c r="R70" s="362"/>
      <c r="S70" s="362"/>
    </row>
    <row r="71" spans="1:19" ht="51">
      <c r="A71" s="371" t="s">
        <v>1333</v>
      </c>
      <c r="B71" s="300"/>
      <c r="C71" s="323"/>
      <c r="D71" s="296"/>
      <c r="E71" s="323"/>
      <c r="F71" s="323"/>
      <c r="G71" s="323"/>
      <c r="H71" s="323"/>
      <c r="I71" s="384" t="s">
        <v>1374</v>
      </c>
      <c r="J71" s="323" t="s">
        <v>286</v>
      </c>
      <c r="K71" s="323" t="s">
        <v>1309</v>
      </c>
      <c r="L71" s="303"/>
      <c r="M71" s="372"/>
      <c r="N71" s="360"/>
      <c r="O71" s="361"/>
      <c r="P71" s="362"/>
      <c r="Q71" s="362"/>
      <c r="R71" s="362"/>
      <c r="S71" s="362"/>
    </row>
    <row r="72" spans="1:19" ht="51">
      <c r="A72" s="371" t="s">
        <v>1335</v>
      </c>
      <c r="B72" s="300"/>
      <c r="C72" s="323"/>
      <c r="D72" s="296"/>
      <c r="E72" s="323"/>
      <c r="F72" s="323"/>
      <c r="G72" s="323"/>
      <c r="H72" s="323"/>
      <c r="I72" s="384" t="s">
        <v>1375</v>
      </c>
      <c r="J72" s="323" t="s">
        <v>1376</v>
      </c>
      <c r="K72" s="323" t="s">
        <v>1337</v>
      </c>
      <c r="L72" s="303"/>
      <c r="M72" s="372"/>
      <c r="N72" s="360"/>
      <c r="O72" s="361"/>
      <c r="P72" s="362"/>
      <c r="Q72" s="362"/>
      <c r="R72" s="362"/>
      <c r="S72" s="362"/>
    </row>
    <row r="73" spans="1:19" ht="51">
      <c r="A73" s="371" t="s">
        <v>1338</v>
      </c>
      <c r="B73" s="300"/>
      <c r="C73" s="323"/>
      <c r="D73" s="296"/>
      <c r="E73" s="323"/>
      <c r="F73" s="323"/>
      <c r="G73" s="323"/>
      <c r="H73" s="323"/>
      <c r="I73" s="384" t="s">
        <v>1377</v>
      </c>
      <c r="J73" s="323" t="s">
        <v>1378</v>
      </c>
      <c r="K73" s="385" t="s">
        <v>1309</v>
      </c>
      <c r="L73" s="303"/>
      <c r="M73" s="372"/>
      <c r="N73" s="360"/>
      <c r="O73" s="361"/>
      <c r="P73" s="362"/>
      <c r="Q73" s="362"/>
      <c r="R73" s="362"/>
      <c r="S73" s="362"/>
    </row>
    <row r="74" spans="1:19" ht="51">
      <c r="A74" s="371" t="s">
        <v>1340</v>
      </c>
      <c r="B74" s="300"/>
      <c r="C74" s="323"/>
      <c r="D74" s="296"/>
      <c r="E74" s="323"/>
      <c r="F74" s="323"/>
      <c r="G74" s="323"/>
      <c r="H74" s="323"/>
      <c r="I74" s="384" t="s">
        <v>1379</v>
      </c>
      <c r="J74" s="323" t="s">
        <v>1371</v>
      </c>
      <c r="K74" s="385" t="s">
        <v>1309</v>
      </c>
      <c r="L74" s="303"/>
      <c r="M74" s="372"/>
      <c r="N74" s="360"/>
      <c r="O74" s="361"/>
      <c r="P74" s="362"/>
      <c r="Q74" s="362"/>
      <c r="R74" s="362"/>
      <c r="S74" s="362"/>
    </row>
    <row r="75" spans="1:19" ht="51">
      <c r="A75" s="371" t="s">
        <v>1342</v>
      </c>
      <c r="B75" s="300"/>
      <c r="C75" s="323"/>
      <c r="D75" s="296"/>
      <c r="E75" s="323"/>
      <c r="F75" s="323"/>
      <c r="G75" s="323"/>
      <c r="H75" s="323"/>
      <c r="I75" s="384" t="s">
        <v>1380</v>
      </c>
      <c r="J75" s="323" t="s">
        <v>1381</v>
      </c>
      <c r="K75" s="385" t="s">
        <v>1309</v>
      </c>
      <c r="L75" s="303"/>
      <c r="M75" s="372"/>
      <c r="N75" s="360"/>
      <c r="O75" s="361"/>
      <c r="P75" s="362"/>
      <c r="Q75" s="362"/>
      <c r="R75" s="362"/>
      <c r="S75" s="362"/>
    </row>
    <row r="76" spans="1:19" ht="76.5">
      <c r="A76" s="371" t="s">
        <v>1382</v>
      </c>
      <c r="B76" s="300"/>
      <c r="C76" s="323"/>
      <c r="D76" s="296"/>
      <c r="E76" s="323"/>
      <c r="F76" s="323"/>
      <c r="G76" s="323"/>
      <c r="H76" s="323"/>
      <c r="I76" s="384" t="s">
        <v>1383</v>
      </c>
      <c r="J76" s="323" t="s">
        <v>286</v>
      </c>
      <c r="K76" s="385" t="s">
        <v>1309</v>
      </c>
      <c r="L76" s="303"/>
      <c r="M76" s="372"/>
      <c r="N76" s="360"/>
      <c r="O76" s="361"/>
      <c r="P76" s="362"/>
      <c r="Q76" s="362"/>
      <c r="R76" s="362"/>
      <c r="S76" s="362"/>
    </row>
    <row r="77" spans="1:19" ht="51">
      <c r="A77" s="371" t="s">
        <v>1344</v>
      </c>
      <c r="B77" s="300"/>
      <c r="C77" s="323"/>
      <c r="D77" s="296"/>
      <c r="E77" s="323"/>
      <c r="F77" s="323"/>
      <c r="G77" s="323"/>
      <c r="H77" s="323"/>
      <c r="I77" s="384" t="s">
        <v>1384</v>
      </c>
      <c r="J77" s="323" t="s">
        <v>1385</v>
      </c>
      <c r="K77" s="385" t="s">
        <v>1309</v>
      </c>
      <c r="L77" s="303"/>
      <c r="M77" s="372"/>
      <c r="N77" s="360"/>
      <c r="O77" s="361"/>
      <c r="P77" s="362"/>
      <c r="Q77" s="362"/>
      <c r="R77" s="362"/>
      <c r="S77" s="362"/>
    </row>
    <row r="78" spans="1:19" ht="51">
      <c r="A78" s="371" t="s">
        <v>1346</v>
      </c>
      <c r="B78" s="300"/>
      <c r="C78" s="323"/>
      <c r="D78" s="296"/>
      <c r="E78" s="323"/>
      <c r="F78" s="323"/>
      <c r="G78" s="323"/>
      <c r="H78" s="323"/>
      <c r="I78" s="384" t="s">
        <v>1386</v>
      </c>
      <c r="J78" s="323" t="s">
        <v>1387</v>
      </c>
      <c r="K78" s="385" t="s">
        <v>1349</v>
      </c>
      <c r="L78" s="303"/>
      <c r="M78" s="372"/>
      <c r="N78" s="360"/>
      <c r="O78" s="361"/>
      <c r="P78" s="362"/>
      <c r="Q78" s="362"/>
      <c r="R78" s="362"/>
      <c r="S78" s="362"/>
    </row>
    <row r="79" spans="1:19" ht="51">
      <c r="A79" s="371" t="s">
        <v>1350</v>
      </c>
      <c r="B79" s="300"/>
      <c r="C79" s="323"/>
      <c r="D79" s="296"/>
      <c r="E79" s="323"/>
      <c r="F79" s="323"/>
      <c r="G79" s="323"/>
      <c r="H79" s="323"/>
      <c r="I79" s="384" t="s">
        <v>1388</v>
      </c>
      <c r="J79" s="323" t="s">
        <v>286</v>
      </c>
      <c r="K79" s="385" t="s">
        <v>1309</v>
      </c>
      <c r="L79" s="303"/>
      <c r="M79" s="372"/>
      <c r="N79" s="360"/>
      <c r="O79" s="361"/>
      <c r="P79" s="362"/>
      <c r="Q79" s="362"/>
      <c r="R79" s="362"/>
      <c r="S79" s="362"/>
    </row>
    <row r="80" spans="1:19" ht="63.75">
      <c r="A80" s="371" t="s">
        <v>1352</v>
      </c>
      <c r="B80" s="300"/>
      <c r="C80" s="323"/>
      <c r="D80" s="296"/>
      <c r="E80" s="323"/>
      <c r="F80" s="323"/>
      <c r="G80" s="323"/>
      <c r="H80" s="323"/>
      <c r="I80" s="384" t="s">
        <v>1389</v>
      </c>
      <c r="J80" s="323" t="s">
        <v>286</v>
      </c>
      <c r="K80" s="323" t="s">
        <v>1390</v>
      </c>
      <c r="L80" s="303"/>
      <c r="M80" s="372"/>
      <c r="N80" s="360"/>
      <c r="O80" s="361"/>
      <c r="P80" s="362"/>
      <c r="Q80" s="362"/>
      <c r="R80" s="362"/>
      <c r="S80" s="362"/>
    </row>
    <row r="81" spans="1:19" ht="51">
      <c r="A81" s="371" t="s">
        <v>1354</v>
      </c>
      <c r="B81" s="300"/>
      <c r="C81" s="323"/>
      <c r="D81" s="296"/>
      <c r="E81" s="323"/>
      <c r="F81" s="323"/>
      <c r="G81" s="323"/>
      <c r="H81" s="323"/>
      <c r="I81" s="296" t="s">
        <v>1391</v>
      </c>
      <c r="J81" s="323" t="s">
        <v>286</v>
      </c>
      <c r="K81" s="323" t="s">
        <v>1309</v>
      </c>
      <c r="L81" s="303"/>
      <c r="M81" s="372"/>
      <c r="N81" s="360"/>
      <c r="O81" s="361"/>
      <c r="P81" s="362"/>
      <c r="Q81" s="362"/>
      <c r="R81" s="362"/>
      <c r="S81" s="362"/>
    </row>
    <row r="82" spans="1:19" s="353" customFormat="1" ht="76.5">
      <c r="A82" s="386" t="s">
        <v>1392</v>
      </c>
      <c r="B82" s="387">
        <v>1068</v>
      </c>
      <c r="C82" s="284" t="s">
        <v>1316</v>
      </c>
      <c r="D82" s="283" t="s">
        <v>1317</v>
      </c>
      <c r="E82" s="284" t="s">
        <v>1393</v>
      </c>
      <c r="F82" s="388"/>
      <c r="G82" s="388"/>
      <c r="H82" s="388"/>
      <c r="I82" s="389" t="s">
        <v>1305</v>
      </c>
      <c r="J82" s="390" t="s">
        <v>1394</v>
      </c>
      <c r="K82" s="390" t="s">
        <v>1307</v>
      </c>
      <c r="L82" s="352" t="s">
        <v>238</v>
      </c>
      <c r="M82" s="391" t="s">
        <v>238</v>
      </c>
      <c r="N82" s="392">
        <v>465</v>
      </c>
      <c r="O82" s="393">
        <v>465</v>
      </c>
      <c r="P82" s="394"/>
      <c r="Q82" s="394"/>
      <c r="R82" s="394"/>
      <c r="S82" s="394"/>
    </row>
    <row r="83" spans="1:19" s="353" customFormat="1" ht="56.25">
      <c r="A83" s="395"/>
      <c r="B83" s="396"/>
      <c r="C83" s="397"/>
      <c r="D83" s="397"/>
      <c r="E83" s="397"/>
      <c r="F83" s="397"/>
      <c r="G83" s="397"/>
      <c r="H83" s="397"/>
      <c r="I83" s="398" t="s">
        <v>1395</v>
      </c>
      <c r="J83" s="399" t="s">
        <v>286</v>
      </c>
      <c r="K83" s="399" t="s">
        <v>1309</v>
      </c>
      <c r="L83" s="400"/>
      <c r="M83" s="401"/>
      <c r="N83" s="402"/>
      <c r="O83" s="403"/>
      <c r="P83" s="404"/>
      <c r="Q83" s="404"/>
      <c r="R83" s="404"/>
      <c r="S83" s="404"/>
    </row>
    <row r="84" spans="1:19" s="353" customFormat="1" ht="56.25">
      <c r="A84" s="395"/>
      <c r="B84" s="396"/>
      <c r="C84" s="397"/>
      <c r="D84" s="397"/>
      <c r="E84" s="397"/>
      <c r="F84" s="397"/>
      <c r="G84" s="397"/>
      <c r="H84" s="397"/>
      <c r="I84" s="398" t="s">
        <v>1396</v>
      </c>
      <c r="J84" s="399" t="s">
        <v>1371</v>
      </c>
      <c r="K84" s="399" t="s">
        <v>1309</v>
      </c>
      <c r="L84" s="400"/>
      <c r="M84" s="401"/>
      <c r="N84" s="402"/>
      <c r="O84" s="403"/>
      <c r="P84" s="404"/>
      <c r="Q84" s="404"/>
      <c r="R84" s="404"/>
      <c r="S84" s="404"/>
    </row>
    <row r="85" spans="1:19" s="353" customFormat="1" ht="56.25">
      <c r="A85" s="395"/>
      <c r="B85" s="396"/>
      <c r="C85" s="397"/>
      <c r="D85" s="397"/>
      <c r="E85" s="397"/>
      <c r="F85" s="397"/>
      <c r="G85" s="397"/>
      <c r="H85" s="397"/>
      <c r="I85" s="398" t="s">
        <v>1397</v>
      </c>
      <c r="J85" s="399" t="s">
        <v>1398</v>
      </c>
      <c r="K85" s="399" t="s">
        <v>1309</v>
      </c>
      <c r="L85" s="400"/>
      <c r="M85" s="401"/>
      <c r="N85" s="402"/>
      <c r="O85" s="403"/>
      <c r="P85" s="404"/>
      <c r="Q85" s="404"/>
      <c r="R85" s="404"/>
      <c r="S85" s="404"/>
    </row>
    <row r="86" spans="1:19" s="353" customFormat="1" ht="56.25">
      <c r="A86" s="395"/>
      <c r="B86" s="396"/>
      <c r="C86" s="397"/>
      <c r="D86" s="397"/>
      <c r="E86" s="397"/>
      <c r="F86" s="397"/>
      <c r="G86" s="397"/>
      <c r="H86" s="397"/>
      <c r="I86" s="398" t="s">
        <v>1399</v>
      </c>
      <c r="J86" s="399" t="s">
        <v>286</v>
      </c>
      <c r="K86" s="399" t="s">
        <v>1309</v>
      </c>
      <c r="L86" s="400"/>
      <c r="M86" s="401"/>
      <c r="N86" s="402"/>
      <c r="O86" s="403"/>
      <c r="P86" s="404"/>
      <c r="Q86" s="404"/>
      <c r="R86" s="404"/>
      <c r="S86" s="404"/>
    </row>
    <row r="87" spans="1:19" s="353" customFormat="1" ht="56.25">
      <c r="A87" s="395"/>
      <c r="B87" s="396"/>
      <c r="C87" s="397"/>
      <c r="D87" s="397"/>
      <c r="E87" s="397"/>
      <c r="F87" s="397"/>
      <c r="G87" s="397"/>
      <c r="H87" s="397"/>
      <c r="I87" s="398" t="s">
        <v>1400</v>
      </c>
      <c r="J87" s="399" t="s">
        <v>291</v>
      </c>
      <c r="K87" s="399" t="s">
        <v>1401</v>
      </c>
      <c r="L87" s="400"/>
      <c r="M87" s="401"/>
      <c r="N87" s="402"/>
      <c r="O87" s="403"/>
      <c r="P87" s="404"/>
      <c r="Q87" s="404"/>
      <c r="R87" s="404"/>
      <c r="S87" s="404"/>
    </row>
    <row r="88" spans="1:19" s="353" customFormat="1" ht="56.25">
      <c r="A88" s="395"/>
      <c r="B88" s="396"/>
      <c r="C88" s="397"/>
      <c r="D88" s="397"/>
      <c r="E88" s="397"/>
      <c r="F88" s="397"/>
      <c r="G88" s="397"/>
      <c r="H88" s="397"/>
      <c r="I88" s="398" t="s">
        <v>1402</v>
      </c>
      <c r="J88" s="399" t="s">
        <v>1403</v>
      </c>
      <c r="K88" s="399" t="s">
        <v>1337</v>
      </c>
      <c r="L88" s="400"/>
      <c r="M88" s="401"/>
      <c r="N88" s="402"/>
      <c r="O88" s="403"/>
      <c r="P88" s="404"/>
      <c r="Q88" s="404"/>
      <c r="R88" s="404"/>
      <c r="S88" s="404"/>
    </row>
    <row r="89" spans="1:19" s="353" customFormat="1" ht="56.25">
      <c r="A89" s="395"/>
      <c r="B89" s="396"/>
      <c r="C89" s="397"/>
      <c r="D89" s="397"/>
      <c r="E89" s="397"/>
      <c r="F89" s="397"/>
      <c r="G89" s="397"/>
      <c r="H89" s="397"/>
      <c r="I89" s="398" t="s">
        <v>1404</v>
      </c>
      <c r="J89" s="399" t="s">
        <v>1405</v>
      </c>
      <c r="K89" s="405">
        <v>41640</v>
      </c>
      <c r="L89" s="400"/>
      <c r="M89" s="401"/>
      <c r="N89" s="402"/>
      <c r="O89" s="403"/>
      <c r="P89" s="404"/>
      <c r="Q89" s="404"/>
      <c r="R89" s="404"/>
      <c r="S89" s="404"/>
    </row>
    <row r="90" spans="1:19" s="353" customFormat="1" ht="56.25">
      <c r="A90" s="395"/>
      <c r="B90" s="396"/>
      <c r="C90" s="397"/>
      <c r="D90" s="397"/>
      <c r="E90" s="397"/>
      <c r="F90" s="397"/>
      <c r="G90" s="397"/>
      <c r="H90" s="397"/>
      <c r="I90" s="398" t="s">
        <v>1406</v>
      </c>
      <c r="J90" s="399" t="s">
        <v>1371</v>
      </c>
      <c r="K90" s="405">
        <v>41640</v>
      </c>
      <c r="L90" s="400"/>
      <c r="M90" s="401"/>
      <c r="N90" s="402"/>
      <c r="O90" s="403"/>
      <c r="P90" s="404"/>
      <c r="Q90" s="404"/>
      <c r="R90" s="404"/>
      <c r="S90" s="404"/>
    </row>
    <row r="91" spans="1:19" s="353" customFormat="1" ht="56.25">
      <c r="A91" s="395"/>
      <c r="B91" s="396"/>
      <c r="C91" s="397"/>
      <c r="D91" s="397"/>
      <c r="E91" s="397"/>
      <c r="F91" s="397"/>
      <c r="G91" s="397"/>
      <c r="H91" s="397"/>
      <c r="I91" s="398" t="s">
        <v>1407</v>
      </c>
      <c r="J91" s="399" t="s">
        <v>1408</v>
      </c>
      <c r="K91" s="399" t="s">
        <v>1309</v>
      </c>
      <c r="L91" s="400"/>
      <c r="M91" s="401"/>
      <c r="N91" s="402"/>
      <c r="O91" s="403"/>
      <c r="P91" s="404"/>
      <c r="Q91" s="404"/>
      <c r="R91" s="404"/>
      <c r="S91" s="404"/>
    </row>
    <row r="92" spans="1:19" s="353" customFormat="1" ht="56.25">
      <c r="A92" s="395"/>
      <c r="B92" s="396"/>
      <c r="C92" s="397"/>
      <c r="D92" s="397"/>
      <c r="E92" s="397"/>
      <c r="F92" s="397"/>
      <c r="G92" s="397"/>
      <c r="H92" s="397"/>
      <c r="I92" s="398" t="s">
        <v>1409</v>
      </c>
      <c r="J92" s="399" t="s">
        <v>286</v>
      </c>
      <c r="K92" s="405" t="s">
        <v>1309</v>
      </c>
      <c r="L92" s="400"/>
      <c r="M92" s="401"/>
      <c r="N92" s="402"/>
      <c r="O92" s="403"/>
      <c r="P92" s="404"/>
      <c r="Q92" s="404"/>
      <c r="R92" s="404"/>
      <c r="S92" s="404"/>
    </row>
    <row r="93" spans="1:19" s="353" customFormat="1" ht="56.25">
      <c r="A93" s="395"/>
      <c r="B93" s="396"/>
      <c r="C93" s="397"/>
      <c r="D93" s="397"/>
      <c r="E93" s="397"/>
      <c r="F93" s="397"/>
      <c r="G93" s="397"/>
      <c r="H93" s="397"/>
      <c r="I93" s="398" t="s">
        <v>1410</v>
      </c>
      <c r="J93" s="399"/>
      <c r="K93" s="405" t="s">
        <v>1309</v>
      </c>
      <c r="L93" s="400"/>
      <c r="M93" s="401"/>
      <c r="N93" s="402"/>
      <c r="O93" s="403"/>
      <c r="P93" s="404"/>
      <c r="Q93" s="404"/>
      <c r="R93" s="404"/>
      <c r="S93" s="404"/>
    </row>
    <row r="94" spans="1:19" s="353" customFormat="1" ht="56.25">
      <c r="A94" s="395"/>
      <c r="B94" s="396"/>
      <c r="C94" s="397"/>
      <c r="D94" s="397"/>
      <c r="E94" s="397"/>
      <c r="F94" s="397"/>
      <c r="G94" s="397"/>
      <c r="H94" s="397"/>
      <c r="I94" s="398" t="s">
        <v>1411</v>
      </c>
      <c r="J94" s="399" t="s">
        <v>1373</v>
      </c>
      <c r="K94" s="399" t="s">
        <v>1349</v>
      </c>
      <c r="L94" s="400"/>
      <c r="M94" s="401"/>
      <c r="N94" s="402"/>
      <c r="O94" s="403"/>
      <c r="P94" s="404"/>
      <c r="Q94" s="404"/>
      <c r="R94" s="404"/>
      <c r="S94" s="404"/>
    </row>
    <row r="95" spans="1:19" s="353" customFormat="1" ht="56.25">
      <c r="A95" s="395"/>
      <c r="B95" s="396"/>
      <c r="C95" s="397"/>
      <c r="D95" s="397"/>
      <c r="E95" s="397"/>
      <c r="F95" s="397"/>
      <c r="G95" s="397"/>
      <c r="H95" s="397"/>
      <c r="I95" s="398" t="s">
        <v>1412</v>
      </c>
      <c r="J95" s="399"/>
      <c r="K95" s="405" t="s">
        <v>1309</v>
      </c>
      <c r="L95" s="400"/>
      <c r="M95" s="401"/>
      <c r="N95" s="402"/>
      <c r="O95" s="403"/>
      <c r="P95" s="404"/>
      <c r="Q95" s="404"/>
      <c r="R95" s="404"/>
      <c r="S95" s="404"/>
    </row>
    <row r="96" spans="1:19" s="353" customFormat="1" ht="56.25">
      <c r="A96" s="395"/>
      <c r="B96" s="396"/>
      <c r="C96" s="397"/>
      <c r="D96" s="397"/>
      <c r="E96" s="397"/>
      <c r="F96" s="397"/>
      <c r="G96" s="397"/>
      <c r="H96" s="397"/>
      <c r="I96" s="398" t="s">
        <v>1413</v>
      </c>
      <c r="J96" s="399" t="s">
        <v>286</v>
      </c>
      <c r="K96" s="399" t="s">
        <v>1309</v>
      </c>
      <c r="L96" s="400"/>
      <c r="M96" s="401"/>
      <c r="N96" s="402"/>
      <c r="O96" s="403"/>
      <c r="P96" s="404"/>
      <c r="Q96" s="404"/>
      <c r="R96" s="404"/>
      <c r="S96" s="404"/>
    </row>
    <row r="97" spans="1:19" s="353" customFormat="1" ht="56.25">
      <c r="A97" s="395"/>
      <c r="B97" s="396"/>
      <c r="C97" s="406"/>
      <c r="D97" s="406"/>
      <c r="E97" s="406"/>
      <c r="F97" s="406"/>
      <c r="G97" s="406"/>
      <c r="H97" s="406"/>
      <c r="I97" s="407" t="s">
        <v>1414</v>
      </c>
      <c r="J97" s="408" t="s">
        <v>286</v>
      </c>
      <c r="K97" s="408" t="s">
        <v>1309</v>
      </c>
      <c r="L97" s="409"/>
      <c r="M97" s="410"/>
      <c r="N97" s="411"/>
      <c r="O97" s="412"/>
      <c r="P97" s="413"/>
      <c r="Q97" s="413"/>
      <c r="R97" s="413"/>
      <c r="S97" s="413"/>
    </row>
    <row r="98" spans="1:19" s="353" customFormat="1" ht="76.5">
      <c r="A98" s="414" t="s">
        <v>1415</v>
      </c>
      <c r="B98" s="273">
        <v>1068</v>
      </c>
      <c r="C98" s="379" t="s">
        <v>1316</v>
      </c>
      <c r="D98" s="283" t="s">
        <v>1317</v>
      </c>
      <c r="E98" s="284" t="s">
        <v>1393</v>
      </c>
      <c r="F98" s="415"/>
      <c r="G98" s="416"/>
      <c r="H98" s="397"/>
      <c r="I98" s="389" t="s">
        <v>1305</v>
      </c>
      <c r="J98" s="390" t="s">
        <v>1394</v>
      </c>
      <c r="K98" s="390" t="s">
        <v>1307</v>
      </c>
      <c r="L98" s="400" t="s">
        <v>238</v>
      </c>
      <c r="M98" s="401" t="s">
        <v>238</v>
      </c>
      <c r="N98" s="402">
        <v>60</v>
      </c>
      <c r="O98" s="403">
        <v>60</v>
      </c>
      <c r="P98" s="404"/>
      <c r="Q98" s="404"/>
      <c r="R98" s="404"/>
      <c r="S98" s="404"/>
    </row>
    <row r="99" spans="1:19" ht="63.75">
      <c r="A99" s="417"/>
      <c r="B99" s="300"/>
      <c r="C99" s="323"/>
      <c r="D99" s="296"/>
      <c r="E99" s="376"/>
      <c r="F99" s="376"/>
      <c r="G99" s="418"/>
      <c r="H99" s="323"/>
      <c r="I99" s="383" t="s">
        <v>1369</v>
      </c>
      <c r="J99" s="323" t="s">
        <v>286</v>
      </c>
      <c r="K99" s="419" t="s">
        <v>1309</v>
      </c>
      <c r="L99" s="303"/>
      <c r="M99" s="359"/>
      <c r="N99" s="361"/>
      <c r="O99" s="360"/>
      <c r="P99" s="362"/>
      <c r="Q99" s="362"/>
      <c r="R99" s="362"/>
      <c r="S99" s="362"/>
    </row>
    <row r="100" spans="1:19" ht="76.5">
      <c r="A100" s="417"/>
      <c r="B100" s="300"/>
      <c r="C100" s="323"/>
      <c r="D100" s="296"/>
      <c r="E100" s="376"/>
      <c r="F100" s="376"/>
      <c r="G100" s="418"/>
      <c r="H100" s="323"/>
      <c r="I100" s="383" t="s">
        <v>1396</v>
      </c>
      <c r="J100" s="323" t="s">
        <v>1371</v>
      </c>
      <c r="K100" s="419" t="s">
        <v>1309</v>
      </c>
      <c r="L100" s="303"/>
      <c r="M100" s="359"/>
      <c r="N100" s="361"/>
      <c r="O100" s="360"/>
      <c r="P100" s="362"/>
      <c r="Q100" s="362"/>
      <c r="R100" s="362"/>
      <c r="S100" s="362"/>
    </row>
    <row r="101" spans="1:19" ht="76.5">
      <c r="A101" s="417"/>
      <c r="B101" s="300"/>
      <c r="C101" s="323"/>
      <c r="D101" s="296"/>
      <c r="E101" s="376"/>
      <c r="F101" s="376"/>
      <c r="G101" s="418"/>
      <c r="H101" s="323"/>
      <c r="I101" s="383" t="s">
        <v>1397</v>
      </c>
      <c r="J101" s="323" t="s">
        <v>1373</v>
      </c>
      <c r="K101" s="419" t="s">
        <v>1309</v>
      </c>
      <c r="L101" s="303"/>
      <c r="M101" s="359"/>
      <c r="N101" s="361"/>
      <c r="O101" s="360"/>
      <c r="P101" s="362"/>
      <c r="Q101" s="362"/>
      <c r="R101" s="362"/>
      <c r="S101" s="362"/>
    </row>
    <row r="102" spans="1:19" ht="76.5">
      <c r="A102" s="417"/>
      <c r="B102" s="300"/>
      <c r="C102" s="323"/>
      <c r="D102" s="296"/>
      <c r="E102" s="376"/>
      <c r="F102" s="376"/>
      <c r="G102" s="418"/>
      <c r="H102" s="323"/>
      <c r="I102" s="383" t="s">
        <v>1416</v>
      </c>
      <c r="J102" s="323" t="s">
        <v>286</v>
      </c>
      <c r="K102" s="419" t="s">
        <v>1309</v>
      </c>
      <c r="L102" s="303"/>
      <c r="M102" s="359"/>
      <c r="N102" s="361"/>
      <c r="O102" s="360"/>
      <c r="P102" s="362"/>
      <c r="Q102" s="362"/>
      <c r="R102" s="362"/>
      <c r="S102" s="362"/>
    </row>
    <row r="103" spans="1:19" ht="76.5">
      <c r="A103" s="417"/>
      <c r="B103" s="300"/>
      <c r="C103" s="323"/>
      <c r="D103" s="296"/>
      <c r="E103" s="376"/>
      <c r="F103" s="376"/>
      <c r="G103" s="418"/>
      <c r="H103" s="323"/>
      <c r="I103" s="383" t="s">
        <v>1402</v>
      </c>
      <c r="J103" s="323" t="s">
        <v>1403</v>
      </c>
      <c r="K103" s="419" t="s">
        <v>1337</v>
      </c>
      <c r="L103" s="303"/>
      <c r="M103" s="359"/>
      <c r="N103" s="361"/>
      <c r="O103" s="360"/>
      <c r="P103" s="362"/>
      <c r="Q103" s="362"/>
      <c r="R103" s="362"/>
      <c r="S103" s="362"/>
    </row>
    <row r="104" spans="1:19" ht="76.5">
      <c r="A104" s="417"/>
      <c r="B104" s="300"/>
      <c r="C104" s="323"/>
      <c r="D104" s="296"/>
      <c r="E104" s="376"/>
      <c r="F104" s="376"/>
      <c r="G104" s="418"/>
      <c r="H104" s="323"/>
      <c r="I104" s="383" t="s">
        <v>1417</v>
      </c>
      <c r="J104" s="323" t="s">
        <v>1378</v>
      </c>
      <c r="K104" s="420" t="s">
        <v>1309</v>
      </c>
      <c r="L104" s="303"/>
      <c r="M104" s="359"/>
      <c r="N104" s="361"/>
      <c r="O104" s="360"/>
      <c r="P104" s="362"/>
      <c r="Q104" s="362"/>
      <c r="R104" s="362"/>
      <c r="S104" s="362"/>
    </row>
    <row r="105" spans="1:19" ht="76.5">
      <c r="A105" s="417"/>
      <c r="B105" s="300"/>
      <c r="C105" s="323"/>
      <c r="D105" s="296"/>
      <c r="E105" s="376"/>
      <c r="F105" s="376"/>
      <c r="G105" s="418"/>
      <c r="H105" s="323"/>
      <c r="I105" s="383" t="s">
        <v>1418</v>
      </c>
      <c r="J105" s="323" t="s">
        <v>1371</v>
      </c>
      <c r="K105" s="420" t="s">
        <v>1309</v>
      </c>
      <c r="L105" s="303"/>
      <c r="M105" s="359"/>
      <c r="N105" s="361"/>
      <c r="O105" s="360"/>
      <c r="P105" s="362"/>
      <c r="Q105" s="362"/>
      <c r="R105" s="362"/>
      <c r="S105" s="362"/>
    </row>
    <row r="106" spans="1:19" ht="76.5">
      <c r="A106" s="417"/>
      <c r="B106" s="300"/>
      <c r="C106" s="323"/>
      <c r="D106" s="296"/>
      <c r="E106" s="376"/>
      <c r="F106" s="376"/>
      <c r="G106" s="418"/>
      <c r="H106" s="323"/>
      <c r="I106" s="383" t="s">
        <v>1407</v>
      </c>
      <c r="J106" s="323" t="s">
        <v>1381</v>
      </c>
      <c r="K106" s="420" t="s">
        <v>1309</v>
      </c>
      <c r="L106" s="303"/>
      <c r="M106" s="359"/>
      <c r="N106" s="361"/>
      <c r="O106" s="360"/>
      <c r="P106" s="362"/>
      <c r="Q106" s="362"/>
      <c r="R106" s="362"/>
      <c r="S106" s="362"/>
    </row>
    <row r="107" spans="1:19" ht="76.5">
      <c r="A107" s="417"/>
      <c r="B107" s="300"/>
      <c r="C107" s="323"/>
      <c r="D107" s="296"/>
      <c r="E107" s="376"/>
      <c r="F107" s="376"/>
      <c r="G107" s="418"/>
      <c r="H107" s="323"/>
      <c r="I107" s="383" t="s">
        <v>1383</v>
      </c>
      <c r="J107" s="323" t="s">
        <v>286</v>
      </c>
      <c r="K107" s="420" t="s">
        <v>1309</v>
      </c>
      <c r="L107" s="303"/>
      <c r="M107" s="359"/>
      <c r="N107" s="361"/>
      <c r="O107" s="360"/>
      <c r="P107" s="362"/>
      <c r="Q107" s="362"/>
      <c r="R107" s="362"/>
      <c r="S107" s="362"/>
    </row>
    <row r="108" spans="1:19" ht="76.5">
      <c r="A108" s="417"/>
      <c r="B108" s="300"/>
      <c r="C108" s="323"/>
      <c r="D108" s="296"/>
      <c r="E108" s="376"/>
      <c r="F108" s="376"/>
      <c r="G108" s="418"/>
      <c r="H108" s="323"/>
      <c r="I108" s="383" t="s">
        <v>1419</v>
      </c>
      <c r="J108" s="323" t="s">
        <v>286</v>
      </c>
      <c r="K108" s="420" t="s">
        <v>1309</v>
      </c>
      <c r="L108" s="303"/>
      <c r="M108" s="359"/>
      <c r="N108" s="361"/>
      <c r="O108" s="360"/>
      <c r="P108" s="362"/>
      <c r="Q108" s="362"/>
      <c r="R108" s="362"/>
      <c r="S108" s="362"/>
    </row>
    <row r="109" spans="1:19" ht="76.5">
      <c r="A109" s="417"/>
      <c r="B109" s="300"/>
      <c r="C109" s="323"/>
      <c r="D109" s="296"/>
      <c r="E109" s="376"/>
      <c r="F109" s="376"/>
      <c r="G109" s="418"/>
      <c r="H109" s="323"/>
      <c r="I109" s="383" t="s">
        <v>1411</v>
      </c>
      <c r="J109" s="323" t="s">
        <v>1387</v>
      </c>
      <c r="K109" s="420" t="s">
        <v>1349</v>
      </c>
      <c r="L109" s="303"/>
      <c r="M109" s="359"/>
      <c r="N109" s="361"/>
      <c r="O109" s="360"/>
      <c r="P109" s="362"/>
      <c r="Q109" s="362"/>
      <c r="R109" s="362"/>
      <c r="S109" s="362"/>
    </row>
    <row r="110" spans="1:19" ht="76.5">
      <c r="A110" s="417"/>
      <c r="B110" s="300"/>
      <c r="C110" s="323"/>
      <c r="D110" s="296"/>
      <c r="E110" s="376"/>
      <c r="F110" s="376"/>
      <c r="G110" s="418"/>
      <c r="H110" s="323"/>
      <c r="I110" s="383" t="s">
        <v>1420</v>
      </c>
      <c r="J110" s="323"/>
      <c r="K110" s="420" t="s">
        <v>1309</v>
      </c>
      <c r="L110" s="303"/>
      <c r="M110" s="359"/>
      <c r="N110" s="361"/>
      <c r="O110" s="360"/>
      <c r="P110" s="362"/>
      <c r="Q110" s="362"/>
      <c r="R110" s="362"/>
      <c r="S110" s="362"/>
    </row>
    <row r="111" spans="1:19" ht="76.5">
      <c r="A111" s="417"/>
      <c r="B111" s="300"/>
      <c r="C111" s="323"/>
      <c r="D111" s="296"/>
      <c r="E111" s="376"/>
      <c r="F111" s="376"/>
      <c r="G111" s="418"/>
      <c r="H111" s="323"/>
      <c r="I111" s="383" t="s">
        <v>1421</v>
      </c>
      <c r="J111" s="323" t="s">
        <v>286</v>
      </c>
      <c r="K111" s="419" t="s">
        <v>1309</v>
      </c>
      <c r="L111" s="303"/>
      <c r="M111" s="359"/>
      <c r="N111" s="361"/>
      <c r="O111" s="360"/>
      <c r="P111" s="362"/>
      <c r="Q111" s="362"/>
      <c r="R111" s="362"/>
      <c r="S111" s="362"/>
    </row>
    <row r="112" spans="1:19" ht="76.5">
      <c r="A112" s="417"/>
      <c r="B112" s="306"/>
      <c r="C112" s="290"/>
      <c r="D112" s="289"/>
      <c r="E112" s="421"/>
      <c r="F112" s="421"/>
      <c r="G112" s="422"/>
      <c r="H112" s="290"/>
      <c r="I112" s="423" t="s">
        <v>1414</v>
      </c>
      <c r="J112" s="290" t="s">
        <v>286</v>
      </c>
      <c r="K112" s="424" t="s">
        <v>1309</v>
      </c>
      <c r="L112" s="303"/>
      <c r="M112" s="359"/>
      <c r="N112" s="425"/>
      <c r="O112" s="426"/>
      <c r="P112" s="427"/>
      <c r="Q112" s="427"/>
      <c r="R112" s="427"/>
      <c r="S112" s="427"/>
    </row>
    <row r="113" spans="1:19">
      <c r="A113" s="1231" t="s">
        <v>395</v>
      </c>
      <c r="B113" s="1253">
        <v>1069</v>
      </c>
      <c r="C113" s="1224"/>
      <c r="D113" s="1224"/>
      <c r="E113" s="1224"/>
      <c r="F113" s="1224"/>
      <c r="G113" s="1224"/>
      <c r="H113" s="1224"/>
      <c r="I113" s="1224"/>
      <c r="J113" s="1224"/>
      <c r="K113" s="1237"/>
      <c r="L113" s="428" t="s">
        <v>247</v>
      </c>
      <c r="M113" s="286" t="s">
        <v>253</v>
      </c>
      <c r="N113" s="1214">
        <f>N115+N117+N118+N119+N120+N121+N116</f>
        <v>6353</v>
      </c>
      <c r="O113" s="1214">
        <f>O115+O117+O118+O119+O120+O121+O116</f>
        <v>4367.8</v>
      </c>
      <c r="P113" s="1214">
        <f t="shared" ref="P113:S113" si="5">P115</f>
        <v>13157.9</v>
      </c>
      <c r="Q113" s="1214">
        <f t="shared" si="5"/>
        <v>0</v>
      </c>
      <c r="R113" s="1214">
        <f t="shared" si="5"/>
        <v>0</v>
      </c>
      <c r="S113" s="1214">
        <f t="shared" si="5"/>
        <v>0</v>
      </c>
    </row>
    <row r="114" spans="1:19">
      <c r="A114" s="1232"/>
      <c r="B114" s="1254"/>
      <c r="C114" s="1226"/>
      <c r="D114" s="1226"/>
      <c r="E114" s="1226"/>
      <c r="F114" s="1226"/>
      <c r="G114" s="1226"/>
      <c r="H114" s="1226"/>
      <c r="I114" s="1225"/>
      <c r="J114" s="1225"/>
      <c r="K114" s="1238"/>
      <c r="L114" s="429" t="s">
        <v>238</v>
      </c>
      <c r="M114" s="292" t="s">
        <v>238</v>
      </c>
      <c r="N114" s="1215"/>
      <c r="O114" s="1215"/>
      <c r="P114" s="1216"/>
      <c r="Q114" s="1216"/>
      <c r="R114" s="1216"/>
      <c r="S114" s="1216"/>
    </row>
    <row r="115" spans="1:19" ht="76.5">
      <c r="A115" s="1232"/>
      <c r="B115" s="430"/>
      <c r="C115" s="1224" t="s">
        <v>1422</v>
      </c>
      <c r="D115" s="1246" t="s">
        <v>1423</v>
      </c>
      <c r="E115" s="1224" t="s">
        <v>1424</v>
      </c>
      <c r="F115" s="1249" t="s">
        <v>1425</v>
      </c>
      <c r="G115" s="1224" t="s">
        <v>180</v>
      </c>
      <c r="H115" s="1246" t="s">
        <v>1426</v>
      </c>
      <c r="I115" s="283" t="s">
        <v>1427</v>
      </c>
      <c r="J115" s="284" t="s">
        <v>1428</v>
      </c>
      <c r="K115" s="379" t="s">
        <v>1429</v>
      </c>
      <c r="L115" s="1252" t="s">
        <v>247</v>
      </c>
      <c r="M115" s="1211" t="s">
        <v>253</v>
      </c>
      <c r="N115" s="380"/>
      <c r="O115" s="381"/>
      <c r="P115" s="431">
        <v>13157.9</v>
      </c>
      <c r="Q115" s="432"/>
      <c r="R115" s="1214"/>
      <c r="S115" s="1214"/>
    </row>
    <row r="116" spans="1:19" ht="89.25">
      <c r="A116" s="1232"/>
      <c r="B116" s="430"/>
      <c r="C116" s="1225"/>
      <c r="D116" s="1247"/>
      <c r="E116" s="1225"/>
      <c r="F116" s="1250"/>
      <c r="G116" s="1225"/>
      <c r="H116" s="1247"/>
      <c r="I116" s="433" t="s">
        <v>1430</v>
      </c>
      <c r="J116" s="434" t="s">
        <v>1431</v>
      </c>
      <c r="K116" s="435" t="s">
        <v>1432</v>
      </c>
      <c r="L116" s="1252"/>
      <c r="M116" s="1212"/>
      <c r="N116" s="360">
        <v>126</v>
      </c>
      <c r="O116" s="361">
        <v>0</v>
      </c>
      <c r="P116" s="328"/>
      <c r="Q116" s="436"/>
      <c r="R116" s="1215"/>
      <c r="S116" s="1215"/>
    </row>
    <row r="117" spans="1:19" ht="63.75">
      <c r="A117" s="1232"/>
      <c r="B117" s="430"/>
      <c r="C117" s="1225"/>
      <c r="D117" s="1247"/>
      <c r="E117" s="1225"/>
      <c r="F117" s="1250"/>
      <c r="G117" s="1225"/>
      <c r="H117" s="1247"/>
      <c r="I117" s="296" t="s">
        <v>1433</v>
      </c>
      <c r="J117" s="418" t="s">
        <v>1428</v>
      </c>
      <c r="K117" s="323" t="s">
        <v>1434</v>
      </c>
      <c r="L117" s="1212"/>
      <c r="M117" s="1212"/>
      <c r="N117" s="360">
        <v>1100</v>
      </c>
      <c r="O117" s="361">
        <v>0</v>
      </c>
      <c r="P117" s="328"/>
      <c r="Q117" s="436"/>
      <c r="R117" s="1215"/>
      <c r="S117" s="1215"/>
    </row>
    <row r="118" spans="1:19" ht="51">
      <c r="A118" s="1232"/>
      <c r="B118" s="430"/>
      <c r="C118" s="1225"/>
      <c r="D118" s="1247"/>
      <c r="E118" s="1225"/>
      <c r="F118" s="1250"/>
      <c r="G118" s="1225"/>
      <c r="H118" s="1247"/>
      <c r="I118" s="296" t="s">
        <v>1435</v>
      </c>
      <c r="J118" s="418" t="s">
        <v>1428</v>
      </c>
      <c r="K118" s="385" t="s">
        <v>1436</v>
      </c>
      <c r="L118" s="1212"/>
      <c r="M118" s="1212"/>
      <c r="N118" s="360">
        <f>2690.2+141.6</f>
        <v>2831.7999999999997</v>
      </c>
      <c r="O118" s="361">
        <f>2081.7+141.6</f>
        <v>2223.2999999999997</v>
      </c>
      <c r="P118" s="328"/>
      <c r="Q118" s="436"/>
      <c r="R118" s="1215"/>
      <c r="S118" s="1215"/>
    </row>
    <row r="119" spans="1:19" ht="51">
      <c r="A119" s="1232"/>
      <c r="B119" s="430"/>
      <c r="C119" s="1225"/>
      <c r="D119" s="1247"/>
      <c r="E119" s="1225"/>
      <c r="F119" s="1250"/>
      <c r="G119" s="1225"/>
      <c r="H119" s="1247"/>
      <c r="I119" s="296" t="s">
        <v>1437</v>
      </c>
      <c r="J119" s="418" t="s">
        <v>1428</v>
      </c>
      <c r="K119" s="385" t="s">
        <v>1438</v>
      </c>
      <c r="L119" s="1212"/>
      <c r="M119" s="1212"/>
      <c r="N119" s="360">
        <v>2005.9</v>
      </c>
      <c r="O119" s="361">
        <v>2005.9</v>
      </c>
      <c r="P119" s="328"/>
      <c r="Q119" s="436"/>
      <c r="R119" s="1215"/>
      <c r="S119" s="1215"/>
    </row>
    <row r="120" spans="1:19" ht="51">
      <c r="A120" s="1232"/>
      <c r="B120" s="430"/>
      <c r="C120" s="1225"/>
      <c r="D120" s="1247"/>
      <c r="E120" s="1225"/>
      <c r="F120" s="1250"/>
      <c r="G120" s="1225"/>
      <c r="H120" s="1247"/>
      <c r="I120" s="296" t="s">
        <v>1439</v>
      </c>
      <c r="J120" s="418" t="s">
        <v>1428</v>
      </c>
      <c r="K120" s="385" t="s">
        <v>1436</v>
      </c>
      <c r="L120" s="1212"/>
      <c r="M120" s="1212"/>
      <c r="N120" s="360">
        <v>215</v>
      </c>
      <c r="O120" s="361">
        <v>64.3</v>
      </c>
      <c r="P120" s="328"/>
      <c r="Q120" s="436"/>
      <c r="R120" s="1215"/>
      <c r="S120" s="1215"/>
    </row>
    <row r="121" spans="1:19">
      <c r="A121" s="1232"/>
      <c r="B121" s="437"/>
      <c r="C121" s="1226"/>
      <c r="D121" s="1248"/>
      <c r="E121" s="1226"/>
      <c r="F121" s="1251"/>
      <c r="G121" s="1226"/>
      <c r="H121" s="1248"/>
      <c r="I121" s="289"/>
      <c r="J121" s="422"/>
      <c r="K121" s="290"/>
      <c r="L121" s="308" t="s">
        <v>238</v>
      </c>
      <c r="M121" s="308" t="s">
        <v>238</v>
      </c>
      <c r="N121" s="426">
        <v>74.3</v>
      </c>
      <c r="O121" s="425">
        <v>74.3</v>
      </c>
      <c r="P121" s="438"/>
      <c r="Q121" s="439"/>
      <c r="R121" s="1216"/>
      <c r="S121" s="1216"/>
    </row>
    <row r="122" spans="1:19" ht="178.5">
      <c r="A122" s="440" t="s">
        <v>396</v>
      </c>
      <c r="B122" s="441">
        <v>1070</v>
      </c>
      <c r="C122" s="319" t="s">
        <v>1440</v>
      </c>
      <c r="D122" s="319" t="s">
        <v>430</v>
      </c>
      <c r="E122" s="319" t="s">
        <v>431</v>
      </c>
      <c r="F122" s="442"/>
      <c r="G122" s="297"/>
      <c r="H122" s="442"/>
      <c r="I122" s="296"/>
      <c r="J122" s="443"/>
      <c r="K122" s="296"/>
      <c r="L122" s="299" t="s">
        <v>238</v>
      </c>
      <c r="M122" s="304" t="s">
        <v>238</v>
      </c>
      <c r="N122" s="444">
        <f>N125+N142</f>
        <v>302.5</v>
      </c>
      <c r="O122" s="445">
        <f>O125+O142</f>
        <v>93</v>
      </c>
      <c r="P122" s="305"/>
      <c r="Q122" s="436"/>
      <c r="R122" s="305"/>
      <c r="S122" s="305"/>
    </row>
    <row r="123" spans="1:19" ht="178.5">
      <c r="A123" s="446" t="s">
        <v>1441</v>
      </c>
      <c r="B123" s="447">
        <v>1067</v>
      </c>
      <c r="C123" s="366"/>
      <c r="D123" s="366"/>
      <c r="E123" s="366"/>
      <c r="F123" s="448"/>
      <c r="G123" s="448"/>
      <c r="H123" s="448"/>
      <c r="I123" s="275"/>
      <c r="J123" s="275"/>
      <c r="K123" s="275"/>
      <c r="L123" s="271" t="s">
        <v>5</v>
      </c>
      <c r="M123" s="271" t="s">
        <v>5</v>
      </c>
      <c r="N123" s="449"/>
      <c r="O123" s="449"/>
      <c r="P123" s="265"/>
      <c r="Q123" s="265">
        <f>Q125</f>
        <v>506</v>
      </c>
      <c r="R123" s="265">
        <f t="shared" ref="R123:S123" si="6">R125</f>
        <v>506</v>
      </c>
      <c r="S123" s="265">
        <f t="shared" si="6"/>
        <v>506</v>
      </c>
    </row>
    <row r="124" spans="1:19">
      <c r="A124" s="450" t="s">
        <v>4</v>
      </c>
      <c r="B124" s="451"/>
      <c r="C124" s="319"/>
      <c r="D124" s="319"/>
      <c r="E124" s="319"/>
      <c r="F124" s="442"/>
      <c r="G124" s="297"/>
      <c r="H124" s="442"/>
      <c r="I124" s="383"/>
      <c r="J124" s="443"/>
      <c r="K124" s="452"/>
      <c r="L124" s="304"/>
      <c r="M124" s="304"/>
      <c r="N124" s="453"/>
      <c r="O124" s="445"/>
      <c r="P124" s="305"/>
      <c r="Q124" s="436"/>
      <c r="R124" s="305"/>
      <c r="S124" s="305"/>
    </row>
    <row r="125" spans="1:19" s="353" customFormat="1" ht="89.25">
      <c r="A125" s="454" t="s">
        <v>1442</v>
      </c>
      <c r="B125" s="441">
        <v>1067</v>
      </c>
      <c r="C125" s="325" t="s">
        <v>1443</v>
      </c>
      <c r="D125" s="325" t="s">
        <v>1444</v>
      </c>
      <c r="E125" s="325" t="s">
        <v>1445</v>
      </c>
      <c r="F125" s="317" t="s">
        <v>1446</v>
      </c>
      <c r="G125" s="284" t="s">
        <v>1447</v>
      </c>
      <c r="H125" s="284" t="s">
        <v>1321</v>
      </c>
      <c r="I125" s="455" t="s">
        <v>1305</v>
      </c>
      <c r="J125" s="456" t="s">
        <v>1448</v>
      </c>
      <c r="K125" s="457" t="s">
        <v>1307</v>
      </c>
      <c r="L125" s="286" t="s">
        <v>1364</v>
      </c>
      <c r="M125" s="286" t="s">
        <v>1449</v>
      </c>
      <c r="N125" s="458">
        <v>100.6</v>
      </c>
      <c r="O125" s="459">
        <v>93</v>
      </c>
      <c r="P125" s="460"/>
      <c r="Q125" s="288">
        <v>506</v>
      </c>
      <c r="R125" s="288">
        <v>506</v>
      </c>
      <c r="S125" s="288">
        <v>506</v>
      </c>
    </row>
    <row r="126" spans="1:19" s="353" customFormat="1" ht="76.5">
      <c r="A126" s="461"/>
      <c r="B126" s="462"/>
      <c r="C126" s="463"/>
      <c r="D126" s="319"/>
      <c r="E126" s="319"/>
      <c r="F126" s="464"/>
      <c r="G126" s="464"/>
      <c r="H126" s="464"/>
      <c r="I126" s="465" t="s">
        <v>1450</v>
      </c>
      <c r="J126" s="434" t="s">
        <v>1176</v>
      </c>
      <c r="K126" s="466" t="s">
        <v>1451</v>
      </c>
      <c r="L126" s="304"/>
      <c r="M126" s="304"/>
      <c r="N126" s="453"/>
      <c r="O126" s="445"/>
      <c r="P126" s="330"/>
      <c r="Q126" s="330"/>
      <c r="R126" s="330"/>
      <c r="S126" s="330"/>
    </row>
    <row r="127" spans="1:19" s="353" customFormat="1" ht="63.75">
      <c r="A127" s="461"/>
      <c r="B127" s="462"/>
      <c r="C127" s="467"/>
      <c r="D127" s="464"/>
      <c r="E127" s="464"/>
      <c r="F127" s="464"/>
      <c r="G127" s="464"/>
      <c r="H127" s="464"/>
      <c r="I127" s="468" t="s">
        <v>1452</v>
      </c>
      <c r="J127" s="323" t="s">
        <v>286</v>
      </c>
      <c r="K127" s="419" t="s">
        <v>302</v>
      </c>
      <c r="L127" s="304"/>
      <c r="M127" s="304"/>
      <c r="N127" s="453"/>
      <c r="O127" s="445"/>
      <c r="P127" s="330"/>
      <c r="Q127" s="330"/>
      <c r="R127" s="330"/>
      <c r="S127" s="330"/>
    </row>
    <row r="128" spans="1:19" s="353" customFormat="1" ht="51">
      <c r="A128" s="461"/>
      <c r="B128" s="462"/>
      <c r="C128" s="467"/>
      <c r="D128" s="464"/>
      <c r="E128" s="464"/>
      <c r="F128" s="464"/>
      <c r="G128" s="464"/>
      <c r="H128" s="464"/>
      <c r="I128" s="468" t="s">
        <v>1453</v>
      </c>
      <c r="J128" s="323" t="s">
        <v>286</v>
      </c>
      <c r="K128" s="419" t="s">
        <v>1454</v>
      </c>
      <c r="L128" s="304"/>
      <c r="M128" s="304"/>
      <c r="N128" s="453"/>
      <c r="O128" s="445"/>
      <c r="P128" s="330"/>
      <c r="Q128" s="330"/>
      <c r="R128" s="330"/>
      <c r="S128" s="330"/>
    </row>
    <row r="129" spans="1:19" ht="51">
      <c r="A129" s="469"/>
      <c r="B129" s="462"/>
      <c r="C129" s="463"/>
      <c r="D129" s="319"/>
      <c r="E129" s="319"/>
      <c r="F129" s="319"/>
      <c r="G129" s="319"/>
      <c r="H129" s="319"/>
      <c r="I129" s="470" t="s">
        <v>1455</v>
      </c>
      <c r="J129" s="323" t="s">
        <v>286</v>
      </c>
      <c r="K129" s="419" t="s">
        <v>1454</v>
      </c>
      <c r="L129" s="304"/>
      <c r="M129" s="304"/>
      <c r="N129" s="453"/>
      <c r="O129" s="445"/>
      <c r="P129" s="305"/>
      <c r="Q129" s="305"/>
      <c r="R129" s="305"/>
      <c r="S129" s="305"/>
    </row>
    <row r="130" spans="1:19" ht="63.75">
      <c r="A130" s="469"/>
      <c r="B130" s="462"/>
      <c r="C130" s="463"/>
      <c r="D130" s="319"/>
      <c r="E130" s="319"/>
      <c r="F130" s="319"/>
      <c r="G130" s="319"/>
      <c r="H130" s="319"/>
      <c r="I130" s="468" t="s">
        <v>1456</v>
      </c>
      <c r="J130" s="323" t="s">
        <v>1457</v>
      </c>
      <c r="K130" s="419" t="s">
        <v>299</v>
      </c>
      <c r="L130" s="304"/>
      <c r="M130" s="304"/>
      <c r="N130" s="453"/>
      <c r="O130" s="445"/>
      <c r="P130" s="305"/>
      <c r="Q130" s="305"/>
      <c r="R130" s="305"/>
      <c r="S130" s="305"/>
    </row>
    <row r="131" spans="1:19" ht="51">
      <c r="A131" s="469"/>
      <c r="B131" s="462"/>
      <c r="C131" s="463"/>
      <c r="D131" s="319"/>
      <c r="E131" s="319"/>
      <c r="F131" s="319"/>
      <c r="G131" s="319"/>
      <c r="H131" s="319"/>
      <c r="I131" s="470" t="s">
        <v>1458</v>
      </c>
      <c r="J131" s="323" t="s">
        <v>1459</v>
      </c>
      <c r="K131" s="419" t="s">
        <v>1460</v>
      </c>
      <c r="L131" s="304"/>
      <c r="M131" s="304"/>
      <c r="N131" s="453"/>
      <c r="O131" s="445"/>
      <c r="P131" s="305"/>
      <c r="Q131" s="305"/>
      <c r="R131" s="305"/>
      <c r="S131" s="305"/>
    </row>
    <row r="132" spans="1:19" ht="51">
      <c r="A132" s="469"/>
      <c r="B132" s="462"/>
      <c r="C132" s="463"/>
      <c r="D132" s="319"/>
      <c r="E132" s="319"/>
      <c r="F132" s="319"/>
      <c r="G132" s="319"/>
      <c r="H132" s="319"/>
      <c r="I132" s="470" t="s">
        <v>1461</v>
      </c>
      <c r="J132" s="323" t="s">
        <v>1462</v>
      </c>
      <c r="K132" s="419" t="s">
        <v>1463</v>
      </c>
      <c r="L132" s="304"/>
      <c r="M132" s="304"/>
      <c r="N132" s="453"/>
      <c r="O132" s="445"/>
      <c r="P132" s="305"/>
      <c r="Q132" s="305"/>
      <c r="R132" s="305"/>
      <c r="S132" s="305"/>
    </row>
    <row r="133" spans="1:19" ht="63.75">
      <c r="A133" s="469"/>
      <c r="B133" s="462"/>
      <c r="C133" s="463"/>
      <c r="D133" s="319"/>
      <c r="E133" s="319"/>
      <c r="F133" s="319"/>
      <c r="G133" s="319"/>
      <c r="H133" s="319"/>
      <c r="I133" s="468" t="s">
        <v>1464</v>
      </c>
      <c r="J133" s="323" t="s">
        <v>286</v>
      </c>
      <c r="K133" s="419" t="s">
        <v>299</v>
      </c>
      <c r="L133" s="304"/>
      <c r="M133" s="304"/>
      <c r="N133" s="453"/>
      <c r="O133" s="445"/>
      <c r="P133" s="305"/>
      <c r="Q133" s="305"/>
      <c r="R133" s="305"/>
      <c r="S133" s="305"/>
    </row>
    <row r="134" spans="1:19" ht="63.75">
      <c r="A134" s="469"/>
      <c r="B134" s="462"/>
      <c r="C134" s="463"/>
      <c r="D134" s="319"/>
      <c r="E134" s="319"/>
      <c r="F134" s="319"/>
      <c r="G134" s="319"/>
      <c r="H134" s="319"/>
      <c r="I134" s="465" t="s">
        <v>1465</v>
      </c>
      <c r="J134" s="434" t="s">
        <v>1371</v>
      </c>
      <c r="K134" s="419" t="s">
        <v>1466</v>
      </c>
      <c r="L134" s="304"/>
      <c r="M134" s="304"/>
      <c r="N134" s="453"/>
      <c r="O134" s="445"/>
      <c r="P134" s="305"/>
      <c r="Q134" s="305"/>
      <c r="R134" s="305"/>
      <c r="S134" s="305"/>
    </row>
    <row r="135" spans="1:19" ht="63.75">
      <c r="A135" s="469"/>
      <c r="B135" s="462"/>
      <c r="C135" s="463"/>
      <c r="D135" s="319"/>
      <c r="E135" s="319"/>
      <c r="F135" s="319"/>
      <c r="G135" s="319"/>
      <c r="H135" s="319"/>
      <c r="I135" s="470" t="s">
        <v>1467</v>
      </c>
      <c r="J135" s="323" t="s">
        <v>286</v>
      </c>
      <c r="K135" s="419" t="s">
        <v>1468</v>
      </c>
      <c r="L135" s="304"/>
      <c r="M135" s="304"/>
      <c r="N135" s="453"/>
      <c r="O135" s="445"/>
      <c r="P135" s="305"/>
      <c r="Q135" s="305"/>
      <c r="R135" s="305"/>
      <c r="S135" s="305"/>
    </row>
    <row r="136" spans="1:19" ht="63.75">
      <c r="A136" s="469"/>
      <c r="B136" s="462"/>
      <c r="C136" s="463"/>
      <c r="D136" s="319"/>
      <c r="E136" s="319"/>
      <c r="F136" s="319"/>
      <c r="G136" s="319"/>
      <c r="H136" s="319"/>
      <c r="I136" s="465" t="s">
        <v>1469</v>
      </c>
      <c r="J136" s="434" t="s">
        <v>286</v>
      </c>
      <c r="K136" s="419" t="s">
        <v>1466</v>
      </c>
      <c r="L136" s="304"/>
      <c r="M136" s="304"/>
      <c r="N136" s="453"/>
      <c r="O136" s="445"/>
      <c r="P136" s="305"/>
      <c r="Q136" s="305"/>
      <c r="R136" s="305"/>
      <c r="S136" s="305"/>
    </row>
    <row r="137" spans="1:19" ht="63.75">
      <c r="A137" s="469"/>
      <c r="B137" s="462"/>
      <c r="C137" s="463"/>
      <c r="D137" s="319"/>
      <c r="E137" s="319"/>
      <c r="F137" s="319"/>
      <c r="G137" s="319"/>
      <c r="H137" s="319"/>
      <c r="I137" s="470" t="s">
        <v>1470</v>
      </c>
      <c r="J137" s="323" t="s">
        <v>286</v>
      </c>
      <c r="K137" s="419" t="s">
        <v>302</v>
      </c>
      <c r="L137" s="304"/>
      <c r="M137" s="304"/>
      <c r="N137" s="453"/>
      <c r="O137" s="445"/>
      <c r="P137" s="305"/>
      <c r="Q137" s="305"/>
      <c r="R137" s="305"/>
      <c r="S137" s="305"/>
    </row>
    <row r="138" spans="1:19" ht="51">
      <c r="A138" s="469"/>
      <c r="B138" s="462"/>
      <c r="C138" s="463"/>
      <c r="D138" s="319"/>
      <c r="E138" s="319"/>
      <c r="F138" s="319"/>
      <c r="G138" s="319"/>
      <c r="H138" s="319"/>
      <c r="I138" s="470" t="s">
        <v>1471</v>
      </c>
      <c r="J138" s="323" t="s">
        <v>286</v>
      </c>
      <c r="K138" s="419" t="s">
        <v>1472</v>
      </c>
      <c r="L138" s="304"/>
      <c r="M138" s="304"/>
      <c r="N138" s="453"/>
      <c r="O138" s="445"/>
      <c r="P138" s="305"/>
      <c r="Q138" s="305"/>
      <c r="R138" s="305"/>
      <c r="S138" s="305"/>
    </row>
    <row r="139" spans="1:19" ht="51">
      <c r="A139" s="469"/>
      <c r="B139" s="462"/>
      <c r="C139" s="463"/>
      <c r="D139" s="319"/>
      <c r="E139" s="319"/>
      <c r="F139" s="319"/>
      <c r="G139" s="319"/>
      <c r="H139" s="319"/>
      <c r="I139" s="468" t="s">
        <v>1473</v>
      </c>
      <c r="J139" s="323" t="s">
        <v>1457</v>
      </c>
      <c r="K139" s="419" t="s">
        <v>1474</v>
      </c>
      <c r="L139" s="304"/>
      <c r="M139" s="304"/>
      <c r="N139" s="453"/>
      <c r="O139" s="445"/>
      <c r="P139" s="305"/>
      <c r="Q139" s="305"/>
      <c r="R139" s="305"/>
      <c r="S139" s="305"/>
    </row>
    <row r="140" spans="1:19" ht="63.75">
      <c r="A140" s="469"/>
      <c r="B140" s="462"/>
      <c r="C140" s="463"/>
      <c r="D140" s="319"/>
      <c r="E140" s="319"/>
      <c r="F140" s="319"/>
      <c r="G140" s="319"/>
      <c r="H140" s="319"/>
      <c r="I140" s="470" t="s">
        <v>1475</v>
      </c>
      <c r="J140" s="323" t="s">
        <v>286</v>
      </c>
      <c r="K140" s="419" t="s">
        <v>1460</v>
      </c>
      <c r="L140" s="304"/>
      <c r="M140" s="304"/>
      <c r="N140" s="453"/>
      <c r="O140" s="445"/>
      <c r="P140" s="305"/>
      <c r="Q140" s="305"/>
      <c r="R140" s="305"/>
      <c r="S140" s="305"/>
    </row>
    <row r="141" spans="1:19" ht="76.5">
      <c r="A141" s="469"/>
      <c r="B141" s="462"/>
      <c r="C141" s="463"/>
      <c r="D141" s="319"/>
      <c r="E141" s="319"/>
      <c r="F141" s="319"/>
      <c r="G141" s="319"/>
      <c r="H141" s="319"/>
      <c r="I141" s="471" t="s">
        <v>1476</v>
      </c>
      <c r="J141" s="323" t="s">
        <v>286</v>
      </c>
      <c r="K141" s="419" t="s">
        <v>1477</v>
      </c>
      <c r="L141" s="308"/>
      <c r="M141" s="308"/>
      <c r="N141" s="472"/>
      <c r="O141" s="473"/>
      <c r="P141" s="294"/>
      <c r="Q141" s="294"/>
      <c r="R141" s="294"/>
      <c r="S141" s="294"/>
    </row>
    <row r="142" spans="1:19" s="353" customFormat="1" ht="102">
      <c r="A142" s="474" t="s">
        <v>1478</v>
      </c>
      <c r="B142" s="441">
        <v>1070</v>
      </c>
      <c r="C142" s="317" t="s">
        <v>1440</v>
      </c>
      <c r="D142" s="317" t="s">
        <v>430</v>
      </c>
      <c r="E142" s="317" t="s">
        <v>431</v>
      </c>
      <c r="F142" s="475"/>
      <c r="G142" s="475"/>
      <c r="H142" s="475"/>
      <c r="I142" s="476" t="s">
        <v>1305</v>
      </c>
      <c r="J142" s="284" t="s">
        <v>1394</v>
      </c>
      <c r="K142" s="321" t="s">
        <v>1307</v>
      </c>
      <c r="L142" s="299" t="s">
        <v>238</v>
      </c>
      <c r="M142" s="299" t="s">
        <v>238</v>
      </c>
      <c r="N142" s="458">
        <v>201.9</v>
      </c>
      <c r="O142" s="477">
        <v>0</v>
      </c>
      <c r="P142" s="460"/>
      <c r="Q142" s="460"/>
      <c r="R142" s="460"/>
      <c r="S142" s="460"/>
    </row>
    <row r="143" spans="1:19" ht="51">
      <c r="A143" s="417"/>
      <c r="B143" s="451"/>
      <c r="C143" s="319"/>
      <c r="D143" s="319"/>
      <c r="E143" s="319"/>
      <c r="F143" s="319"/>
      <c r="G143" s="319"/>
      <c r="H143" s="319"/>
      <c r="I143" s="465" t="s">
        <v>1479</v>
      </c>
      <c r="J143" s="434" t="s">
        <v>1373</v>
      </c>
      <c r="K143" s="466" t="s">
        <v>302</v>
      </c>
      <c r="L143" s="304"/>
      <c r="M143" s="304"/>
      <c r="N143" s="453"/>
      <c r="O143" s="445"/>
      <c r="P143" s="305"/>
      <c r="Q143" s="305"/>
      <c r="R143" s="305"/>
      <c r="S143" s="305"/>
    </row>
    <row r="144" spans="1:19" ht="51">
      <c r="A144" s="478"/>
      <c r="B144" s="451"/>
      <c r="C144" s="319"/>
      <c r="D144" s="319"/>
      <c r="E144" s="319"/>
      <c r="F144" s="319"/>
      <c r="G144" s="319"/>
      <c r="H144" s="319"/>
      <c r="I144" s="465" t="s">
        <v>1480</v>
      </c>
      <c r="J144" s="434" t="s">
        <v>1403</v>
      </c>
      <c r="K144" s="466" t="s">
        <v>302</v>
      </c>
      <c r="L144" s="304"/>
      <c r="M144" s="304"/>
      <c r="N144" s="453"/>
      <c r="O144" s="445"/>
      <c r="P144" s="305"/>
      <c r="Q144" s="305"/>
      <c r="R144" s="305"/>
      <c r="S144" s="305"/>
    </row>
    <row r="145" spans="1:19" ht="51">
      <c r="A145" s="478"/>
      <c r="B145" s="451"/>
      <c r="C145" s="319"/>
      <c r="D145" s="319"/>
      <c r="E145" s="319"/>
      <c r="F145" s="319"/>
      <c r="G145" s="319"/>
      <c r="H145" s="319"/>
      <c r="I145" s="465" t="s">
        <v>1481</v>
      </c>
      <c r="J145" s="434" t="s">
        <v>1378</v>
      </c>
      <c r="K145" s="479" t="s">
        <v>302</v>
      </c>
      <c r="L145" s="304"/>
      <c r="M145" s="304"/>
      <c r="N145" s="453"/>
      <c r="O145" s="445"/>
      <c r="P145" s="305"/>
      <c r="Q145" s="305"/>
      <c r="R145" s="305"/>
      <c r="S145" s="305"/>
    </row>
    <row r="146" spans="1:19" ht="51">
      <c r="A146" s="478"/>
      <c r="B146" s="451"/>
      <c r="C146" s="319"/>
      <c r="D146" s="319"/>
      <c r="E146" s="319"/>
      <c r="F146" s="319"/>
      <c r="G146" s="319"/>
      <c r="H146" s="319"/>
      <c r="I146" s="465" t="s">
        <v>1482</v>
      </c>
      <c r="J146" s="434" t="s">
        <v>1371</v>
      </c>
      <c r="K146" s="479" t="s">
        <v>302</v>
      </c>
      <c r="L146" s="304"/>
      <c r="M146" s="304"/>
      <c r="N146" s="453"/>
      <c r="O146" s="445"/>
      <c r="P146" s="305"/>
      <c r="Q146" s="305"/>
      <c r="R146" s="305"/>
      <c r="S146" s="305"/>
    </row>
    <row r="147" spans="1:19" ht="51">
      <c r="A147" s="478"/>
      <c r="B147" s="451"/>
      <c r="C147" s="319"/>
      <c r="D147" s="319"/>
      <c r="E147" s="319"/>
      <c r="F147" s="319"/>
      <c r="G147" s="319"/>
      <c r="H147" s="319"/>
      <c r="I147" s="465" t="s">
        <v>1483</v>
      </c>
      <c r="J147" s="434" t="s">
        <v>1381</v>
      </c>
      <c r="K147" s="479" t="s">
        <v>302</v>
      </c>
      <c r="L147" s="304"/>
      <c r="M147" s="304"/>
      <c r="N147" s="453"/>
      <c r="O147" s="445"/>
      <c r="P147" s="305"/>
      <c r="Q147" s="305"/>
      <c r="R147" s="305"/>
      <c r="S147" s="305"/>
    </row>
    <row r="148" spans="1:19" ht="51">
      <c r="A148" s="478"/>
      <c r="B148" s="451"/>
      <c r="C148" s="319"/>
      <c r="D148" s="319"/>
      <c r="E148" s="319"/>
      <c r="F148" s="319"/>
      <c r="G148" s="319"/>
      <c r="H148" s="319"/>
      <c r="I148" s="465" t="s">
        <v>1484</v>
      </c>
      <c r="J148" s="434" t="s">
        <v>286</v>
      </c>
      <c r="K148" s="479" t="s">
        <v>302</v>
      </c>
      <c r="L148" s="304"/>
      <c r="M148" s="304"/>
      <c r="N148" s="453"/>
      <c r="O148" s="445"/>
      <c r="P148" s="305"/>
      <c r="Q148" s="305"/>
      <c r="R148" s="305"/>
      <c r="S148" s="305"/>
    </row>
    <row r="149" spans="1:19" ht="51">
      <c r="A149" s="478"/>
      <c r="B149" s="451"/>
      <c r="C149" s="319"/>
      <c r="D149" s="319"/>
      <c r="E149" s="319"/>
      <c r="F149" s="319"/>
      <c r="G149" s="319"/>
      <c r="H149" s="319"/>
      <c r="I149" s="465" t="s">
        <v>1485</v>
      </c>
      <c r="J149" s="434" t="s">
        <v>286</v>
      </c>
      <c r="K149" s="479" t="s">
        <v>302</v>
      </c>
      <c r="L149" s="304"/>
      <c r="M149" s="304"/>
      <c r="N149" s="453"/>
      <c r="O149" s="445"/>
      <c r="P149" s="305"/>
      <c r="Q149" s="305"/>
      <c r="R149" s="305"/>
      <c r="S149" s="305"/>
    </row>
    <row r="150" spans="1:19" ht="51">
      <c r="A150" s="478"/>
      <c r="B150" s="451"/>
      <c r="C150" s="319"/>
      <c r="D150" s="319"/>
      <c r="E150" s="319"/>
      <c r="F150" s="319"/>
      <c r="G150" s="319"/>
      <c r="H150" s="319"/>
      <c r="I150" s="465" t="s">
        <v>1486</v>
      </c>
      <c r="J150" s="434" t="s">
        <v>1387</v>
      </c>
      <c r="K150" s="479" t="s">
        <v>302</v>
      </c>
      <c r="L150" s="304"/>
      <c r="M150" s="304"/>
      <c r="N150" s="453"/>
      <c r="O150" s="445"/>
      <c r="P150" s="305"/>
      <c r="Q150" s="305"/>
      <c r="R150" s="305"/>
      <c r="S150" s="305"/>
    </row>
    <row r="151" spans="1:19" ht="51">
      <c r="A151" s="478"/>
      <c r="B151" s="451"/>
      <c r="C151" s="320"/>
      <c r="D151" s="320"/>
      <c r="E151" s="320"/>
      <c r="F151" s="320"/>
      <c r="G151" s="320"/>
      <c r="H151" s="320"/>
      <c r="I151" s="480" t="s">
        <v>1487</v>
      </c>
      <c r="J151" s="481" t="s">
        <v>286</v>
      </c>
      <c r="K151" s="482" t="s">
        <v>302</v>
      </c>
      <c r="L151" s="308"/>
      <c r="M151" s="308"/>
      <c r="N151" s="472"/>
      <c r="O151" s="473"/>
      <c r="P151" s="294"/>
      <c r="Q151" s="294"/>
      <c r="R151" s="294"/>
      <c r="S151" s="294"/>
    </row>
    <row r="152" spans="1:19" ht="51">
      <c r="A152" s="1239" t="s">
        <v>438</v>
      </c>
      <c r="B152" s="483">
        <v>1073</v>
      </c>
      <c r="C152" s="484" t="s">
        <v>371</v>
      </c>
      <c r="D152" s="319" t="s">
        <v>439</v>
      </c>
      <c r="E152" s="484" t="s">
        <v>23</v>
      </c>
      <c r="F152" s="1241"/>
      <c r="G152" s="1225"/>
      <c r="H152" s="1225"/>
      <c r="I152" s="1243" t="s">
        <v>1305</v>
      </c>
      <c r="J152" s="1225" t="s">
        <v>1394</v>
      </c>
      <c r="K152" s="1238" t="s">
        <v>1307</v>
      </c>
      <c r="L152" s="286" t="s">
        <v>238</v>
      </c>
      <c r="M152" s="286" t="s">
        <v>252</v>
      </c>
      <c r="N152" s="1214">
        <f>N154+N155</f>
        <v>177.3</v>
      </c>
      <c r="O152" s="1214">
        <f>O154+O155</f>
        <v>177.3</v>
      </c>
      <c r="P152" s="1214"/>
      <c r="Q152" s="1214"/>
      <c r="R152" s="1214"/>
      <c r="S152" s="1229"/>
    </row>
    <row r="153" spans="1:19">
      <c r="A153" s="1240"/>
      <c r="B153" s="485"/>
      <c r="C153" s="319"/>
      <c r="D153" s="319"/>
      <c r="E153" s="484"/>
      <c r="F153" s="1241"/>
      <c r="G153" s="1225"/>
      <c r="H153" s="1225"/>
      <c r="I153" s="1244"/>
      <c r="J153" s="1226"/>
      <c r="K153" s="1245"/>
      <c r="L153" s="303" t="s">
        <v>238</v>
      </c>
      <c r="M153" s="303" t="s">
        <v>238</v>
      </c>
      <c r="N153" s="1215"/>
      <c r="O153" s="1215"/>
      <c r="P153" s="1215"/>
      <c r="Q153" s="1215"/>
      <c r="R153" s="1215"/>
      <c r="S153" s="1230"/>
    </row>
    <row r="154" spans="1:19" ht="63.75">
      <c r="A154" s="1240"/>
      <c r="B154" s="462">
        <v>1073</v>
      </c>
      <c r="C154" s="319"/>
      <c r="D154" s="319"/>
      <c r="E154" s="484"/>
      <c r="F154" s="1241"/>
      <c r="G154" s="1225"/>
      <c r="H154" s="1225"/>
      <c r="I154" s="296" t="s">
        <v>1488</v>
      </c>
      <c r="J154" s="284" t="s">
        <v>1394</v>
      </c>
      <c r="K154" s="321" t="s">
        <v>1307</v>
      </c>
      <c r="L154" s="286" t="s">
        <v>238</v>
      </c>
      <c r="M154" s="286" t="s">
        <v>252</v>
      </c>
      <c r="N154" s="381">
        <v>174.4</v>
      </c>
      <c r="O154" s="381">
        <v>174.4</v>
      </c>
      <c r="P154" s="288"/>
      <c r="Q154" s="288"/>
      <c r="R154" s="288"/>
      <c r="S154" s="431"/>
    </row>
    <row r="155" spans="1:19" ht="51">
      <c r="A155" s="1240"/>
      <c r="B155" s="462">
        <v>1073</v>
      </c>
      <c r="C155" s="320"/>
      <c r="D155" s="320"/>
      <c r="E155" s="486"/>
      <c r="F155" s="1242"/>
      <c r="G155" s="1226"/>
      <c r="H155" s="1226"/>
      <c r="J155" s="323" t="s">
        <v>286</v>
      </c>
      <c r="K155" s="419" t="s">
        <v>1489</v>
      </c>
      <c r="L155" s="292" t="s">
        <v>238</v>
      </c>
      <c r="M155" s="292" t="s">
        <v>238</v>
      </c>
      <c r="N155" s="425">
        <v>2.9</v>
      </c>
      <c r="O155" s="425">
        <v>2.9</v>
      </c>
      <c r="P155" s="294"/>
      <c r="Q155" s="294"/>
      <c r="R155" s="294"/>
      <c r="S155" s="438"/>
    </row>
    <row r="156" spans="1:19" ht="51">
      <c r="A156" s="446" t="s">
        <v>1490</v>
      </c>
      <c r="B156" s="488">
        <v>1075</v>
      </c>
      <c r="C156" s="489"/>
      <c r="D156" s="490"/>
      <c r="E156" s="489"/>
      <c r="F156" s="489"/>
      <c r="G156" s="489"/>
      <c r="H156" s="489"/>
      <c r="I156" s="491"/>
      <c r="J156" s="492"/>
      <c r="K156" s="489"/>
      <c r="L156" s="409" t="s">
        <v>5</v>
      </c>
      <c r="M156" s="409" t="s">
        <v>5</v>
      </c>
      <c r="N156" s="493">
        <f t="shared" ref="N156:O156" si="7">N158+N174</f>
        <v>1499.9</v>
      </c>
      <c r="O156" s="413">
        <f t="shared" si="7"/>
        <v>1499.9</v>
      </c>
      <c r="P156" s="413">
        <f>P158+P174</f>
        <v>1644.5</v>
      </c>
      <c r="Q156" s="494">
        <f t="shared" ref="Q156:S156" si="8">Q158+Q174</f>
        <v>506</v>
      </c>
      <c r="R156" s="494">
        <f>R158+R174</f>
        <v>506</v>
      </c>
      <c r="S156" s="494">
        <f t="shared" si="8"/>
        <v>506</v>
      </c>
    </row>
    <row r="157" spans="1:19">
      <c r="A157" s="495" t="s">
        <v>4</v>
      </c>
      <c r="B157" s="488"/>
      <c r="C157" s="274"/>
      <c r="D157" s="496"/>
      <c r="E157" s="497"/>
      <c r="F157" s="274"/>
      <c r="G157" s="274"/>
      <c r="H157" s="274"/>
      <c r="I157" s="275"/>
      <c r="J157" s="498"/>
      <c r="K157" s="274"/>
      <c r="L157" s="499"/>
      <c r="M157" s="500"/>
      <c r="N157" s="501"/>
      <c r="O157" s="315"/>
      <c r="P157" s="363"/>
      <c r="Q157" s="363"/>
      <c r="R157" s="363"/>
      <c r="S157" s="363"/>
    </row>
    <row r="158" spans="1:19" ht="89.25">
      <c r="A158" s="369" t="s">
        <v>1491</v>
      </c>
      <c r="B158" s="502">
        <v>1074</v>
      </c>
      <c r="C158" s="323" t="s">
        <v>1316</v>
      </c>
      <c r="D158" s="452" t="s">
        <v>1492</v>
      </c>
      <c r="E158" s="419" t="s">
        <v>1493</v>
      </c>
      <c r="F158" s="323" t="s">
        <v>1319</v>
      </c>
      <c r="G158" s="323" t="s">
        <v>1447</v>
      </c>
      <c r="H158" s="323" t="s">
        <v>1321</v>
      </c>
      <c r="I158" s="296" t="s">
        <v>1305</v>
      </c>
      <c r="J158" s="376" t="s">
        <v>1394</v>
      </c>
      <c r="K158" s="323" t="s">
        <v>1307</v>
      </c>
      <c r="L158" s="503" t="s">
        <v>238</v>
      </c>
      <c r="M158" s="504" t="s">
        <v>238</v>
      </c>
      <c r="N158" s="360">
        <v>1161.4000000000001</v>
      </c>
      <c r="O158" s="361">
        <v>1161.4000000000001</v>
      </c>
      <c r="P158" s="362">
        <v>1152.5</v>
      </c>
      <c r="Q158" s="362">
        <v>0</v>
      </c>
      <c r="R158" s="362">
        <v>0</v>
      </c>
      <c r="S158" s="362">
        <v>0</v>
      </c>
    </row>
    <row r="159" spans="1:19" ht="63.75">
      <c r="A159" s="371" t="s">
        <v>1322</v>
      </c>
      <c r="B159" s="502"/>
      <c r="C159" s="323" t="s">
        <v>1494</v>
      </c>
      <c r="D159" s="452" t="s">
        <v>1495</v>
      </c>
      <c r="E159" s="419" t="s">
        <v>1496</v>
      </c>
      <c r="F159" s="323"/>
      <c r="G159" s="323"/>
      <c r="H159" s="323"/>
      <c r="I159" s="296" t="s">
        <v>1497</v>
      </c>
      <c r="J159" s="323"/>
      <c r="K159" s="323"/>
      <c r="L159" s="503"/>
      <c r="M159" s="504"/>
      <c r="N159" s="360"/>
      <c r="O159" s="361"/>
      <c r="P159" s="362"/>
      <c r="Q159" s="362"/>
      <c r="R159" s="362"/>
      <c r="S159" s="362"/>
    </row>
    <row r="160" spans="1:19" ht="51">
      <c r="A160" s="371" t="s">
        <v>1327</v>
      </c>
      <c r="B160" s="502"/>
      <c r="C160" s="323"/>
      <c r="D160" s="383"/>
      <c r="E160" s="323"/>
      <c r="F160" s="323"/>
      <c r="G160" s="323"/>
      <c r="H160" s="323"/>
      <c r="I160" s="296" t="s">
        <v>1498</v>
      </c>
      <c r="J160" s="323"/>
      <c r="K160" s="323"/>
      <c r="L160" s="503"/>
      <c r="M160" s="504"/>
      <c r="N160" s="360"/>
      <c r="O160" s="361"/>
      <c r="P160" s="362"/>
      <c r="Q160" s="362"/>
      <c r="R160" s="362"/>
      <c r="S160" s="362"/>
    </row>
    <row r="161" spans="1:19" ht="51">
      <c r="A161" s="371" t="s">
        <v>1330</v>
      </c>
      <c r="B161" s="300"/>
      <c r="C161" s="323"/>
      <c r="D161" s="296"/>
      <c r="E161" s="323"/>
      <c r="F161" s="323"/>
      <c r="G161" s="323"/>
      <c r="H161" s="323"/>
      <c r="I161" s="296" t="s">
        <v>1499</v>
      </c>
      <c r="J161" s="323" t="s">
        <v>1500</v>
      </c>
      <c r="K161" s="323" t="s">
        <v>1309</v>
      </c>
      <c r="L161" s="503"/>
      <c r="M161" s="504"/>
      <c r="N161" s="360"/>
      <c r="O161" s="361"/>
      <c r="P161" s="362"/>
      <c r="Q161" s="362"/>
      <c r="R161" s="362"/>
      <c r="S161" s="362"/>
    </row>
    <row r="162" spans="1:19" ht="51">
      <c r="A162" s="371" t="s">
        <v>1333</v>
      </c>
      <c r="B162" s="300"/>
      <c r="C162" s="323"/>
      <c r="D162" s="296"/>
      <c r="E162" s="323"/>
      <c r="F162" s="323"/>
      <c r="G162" s="323"/>
      <c r="H162" s="323"/>
      <c r="I162" s="296" t="s">
        <v>1501</v>
      </c>
      <c r="J162" s="323" t="s">
        <v>286</v>
      </c>
      <c r="K162" s="385">
        <v>40909</v>
      </c>
      <c r="L162" s="503"/>
      <c r="M162" s="504"/>
      <c r="N162" s="360"/>
      <c r="O162" s="361"/>
      <c r="P162" s="362"/>
      <c r="Q162" s="362"/>
      <c r="R162" s="362"/>
      <c r="S162" s="362"/>
    </row>
    <row r="163" spans="1:19" ht="51">
      <c r="A163" s="371" t="s">
        <v>1335</v>
      </c>
      <c r="B163" s="300"/>
      <c r="C163" s="323"/>
      <c r="D163" s="296"/>
      <c r="E163" s="323"/>
      <c r="F163" s="323"/>
      <c r="G163" s="323"/>
      <c r="H163" s="323"/>
      <c r="I163" s="296" t="s">
        <v>1502</v>
      </c>
      <c r="J163" s="323" t="s">
        <v>1373</v>
      </c>
      <c r="K163" s="385">
        <v>41632</v>
      </c>
      <c r="L163" s="503"/>
      <c r="M163" s="504"/>
      <c r="N163" s="360"/>
      <c r="O163" s="361"/>
      <c r="P163" s="362"/>
      <c r="Q163" s="362"/>
      <c r="R163" s="362"/>
      <c r="S163" s="362"/>
    </row>
    <row r="164" spans="1:19" ht="51">
      <c r="A164" s="371" t="s">
        <v>1338</v>
      </c>
      <c r="B164" s="300"/>
      <c r="C164" s="323"/>
      <c r="D164" s="296"/>
      <c r="E164" s="323"/>
      <c r="F164" s="323"/>
      <c r="G164" s="323"/>
      <c r="H164" s="323"/>
      <c r="I164" s="296" t="s">
        <v>1503</v>
      </c>
      <c r="J164" s="323" t="s">
        <v>1504</v>
      </c>
      <c r="K164" s="385">
        <v>41640</v>
      </c>
      <c r="L164" s="503"/>
      <c r="M164" s="504"/>
      <c r="N164" s="360"/>
      <c r="O164" s="361"/>
      <c r="P164" s="362"/>
      <c r="Q164" s="362"/>
      <c r="R164" s="362"/>
      <c r="S164" s="362"/>
    </row>
    <row r="165" spans="1:19" ht="51">
      <c r="A165" s="371" t="s">
        <v>1340</v>
      </c>
      <c r="B165" s="300"/>
      <c r="C165" s="323"/>
      <c r="D165" s="296"/>
      <c r="E165" s="323"/>
      <c r="F165" s="323"/>
      <c r="G165" s="323"/>
      <c r="H165" s="323"/>
      <c r="I165" s="296" t="s">
        <v>1505</v>
      </c>
      <c r="J165" s="323" t="s">
        <v>1398</v>
      </c>
      <c r="K165" s="385">
        <v>41640</v>
      </c>
      <c r="L165" s="503"/>
      <c r="M165" s="504"/>
      <c r="N165" s="360"/>
      <c r="O165" s="361"/>
      <c r="P165" s="362"/>
      <c r="Q165" s="362"/>
      <c r="R165" s="362"/>
      <c r="S165" s="362"/>
    </row>
    <row r="166" spans="1:19" ht="51">
      <c r="A166" s="371" t="s">
        <v>1506</v>
      </c>
      <c r="B166" s="300"/>
      <c r="C166" s="323"/>
      <c r="D166" s="296"/>
      <c r="E166" s="323"/>
      <c r="F166" s="323"/>
      <c r="G166" s="323"/>
      <c r="H166" s="323"/>
      <c r="I166" s="296" t="s">
        <v>1507</v>
      </c>
      <c r="J166" s="323" t="s">
        <v>1508</v>
      </c>
      <c r="K166" s="385">
        <v>41640</v>
      </c>
      <c r="L166" s="503"/>
      <c r="M166" s="504"/>
      <c r="N166" s="360"/>
      <c r="O166" s="361"/>
      <c r="P166" s="362"/>
      <c r="Q166" s="362"/>
      <c r="R166" s="362"/>
      <c r="S166" s="362"/>
    </row>
    <row r="167" spans="1:19" ht="51">
      <c r="A167" s="371" t="s">
        <v>1342</v>
      </c>
      <c r="B167" s="300"/>
      <c r="C167" s="323"/>
      <c r="D167" s="296"/>
      <c r="E167" s="323"/>
      <c r="F167" s="323"/>
      <c r="G167" s="323"/>
      <c r="H167" s="323"/>
      <c r="I167" s="296" t="s">
        <v>1509</v>
      </c>
      <c r="J167" s="323" t="s">
        <v>1510</v>
      </c>
      <c r="K167" s="385" t="s">
        <v>1309</v>
      </c>
      <c r="L167" s="503"/>
      <c r="M167" s="504"/>
      <c r="N167" s="360"/>
      <c r="O167" s="361"/>
      <c r="P167" s="362"/>
      <c r="Q167" s="362"/>
      <c r="R167" s="362"/>
      <c r="S167" s="362"/>
    </row>
    <row r="168" spans="1:19" ht="51">
      <c r="A168" s="371" t="s">
        <v>1382</v>
      </c>
      <c r="B168" s="300"/>
      <c r="C168" s="323"/>
      <c r="D168" s="296"/>
      <c r="E168" s="323"/>
      <c r="F168" s="323"/>
      <c r="G168" s="323"/>
      <c r="H168" s="323"/>
      <c r="I168" s="296" t="s">
        <v>1511</v>
      </c>
      <c r="J168" s="323" t="s">
        <v>286</v>
      </c>
      <c r="K168" s="385" t="s">
        <v>1309</v>
      </c>
      <c r="L168" s="503"/>
      <c r="M168" s="504"/>
      <c r="N168" s="360"/>
      <c r="O168" s="361"/>
      <c r="P168" s="362"/>
      <c r="Q168" s="362"/>
      <c r="R168" s="362"/>
      <c r="S168" s="362"/>
    </row>
    <row r="169" spans="1:19" ht="51">
      <c r="A169" s="371" t="s">
        <v>1344</v>
      </c>
      <c r="B169" s="300"/>
      <c r="C169" s="323"/>
      <c r="D169" s="296"/>
      <c r="E169" s="323"/>
      <c r="F169" s="323"/>
      <c r="G169" s="323"/>
      <c r="H169" s="323"/>
      <c r="I169" s="296" t="s">
        <v>1512</v>
      </c>
      <c r="J169" s="323" t="s">
        <v>1513</v>
      </c>
      <c r="K169" s="385" t="s">
        <v>1514</v>
      </c>
      <c r="L169" s="503"/>
      <c r="M169" s="504"/>
      <c r="N169" s="360"/>
      <c r="O169" s="361"/>
      <c r="P169" s="362"/>
      <c r="Q169" s="362"/>
      <c r="R169" s="362"/>
      <c r="S169" s="362"/>
    </row>
    <row r="170" spans="1:19" ht="51">
      <c r="A170" s="371" t="s">
        <v>1346</v>
      </c>
      <c r="B170" s="300"/>
      <c r="C170" s="323"/>
      <c r="D170" s="296"/>
      <c r="E170" s="323"/>
      <c r="F170" s="323"/>
      <c r="G170" s="323"/>
      <c r="H170" s="323"/>
      <c r="I170" s="296" t="s">
        <v>1515</v>
      </c>
      <c r="J170" s="323" t="s">
        <v>1508</v>
      </c>
      <c r="K170" s="385">
        <v>41348</v>
      </c>
      <c r="L170" s="503"/>
      <c r="M170" s="504"/>
      <c r="N170" s="360"/>
      <c r="O170" s="361"/>
      <c r="P170" s="362"/>
      <c r="Q170" s="362"/>
      <c r="R170" s="362"/>
      <c r="S170" s="362"/>
    </row>
    <row r="171" spans="1:19" ht="51">
      <c r="A171" s="371" t="s">
        <v>1350</v>
      </c>
      <c r="B171" s="300"/>
      <c r="C171" s="323"/>
      <c r="D171" s="296"/>
      <c r="E171" s="323"/>
      <c r="F171" s="323"/>
      <c r="G171" s="323"/>
      <c r="H171" s="323"/>
      <c r="I171" s="296" t="s">
        <v>1516</v>
      </c>
      <c r="J171" s="323" t="s">
        <v>286</v>
      </c>
      <c r="K171" s="385">
        <v>41348</v>
      </c>
      <c r="L171" s="503"/>
      <c r="M171" s="504"/>
      <c r="N171" s="360"/>
      <c r="O171" s="361"/>
      <c r="P171" s="362"/>
      <c r="Q171" s="362"/>
      <c r="R171" s="362"/>
      <c r="S171" s="362"/>
    </row>
    <row r="172" spans="1:19" ht="51">
      <c r="A172" s="371" t="s">
        <v>1352</v>
      </c>
      <c r="B172" s="300"/>
      <c r="C172" s="323"/>
      <c r="D172" s="296"/>
      <c r="E172" s="323"/>
      <c r="F172" s="323"/>
      <c r="G172" s="323"/>
      <c r="H172" s="323"/>
      <c r="I172" s="296" t="s">
        <v>1517</v>
      </c>
      <c r="J172" s="323" t="s">
        <v>286</v>
      </c>
      <c r="K172" s="385">
        <v>41640</v>
      </c>
      <c r="L172" s="503"/>
      <c r="M172" s="504"/>
      <c r="N172" s="360"/>
      <c r="O172" s="361"/>
      <c r="P172" s="362"/>
      <c r="Q172" s="362"/>
      <c r="R172" s="362"/>
      <c r="S172" s="362"/>
    </row>
    <row r="173" spans="1:19" ht="51">
      <c r="A173" s="371" t="s">
        <v>1354</v>
      </c>
      <c r="B173" s="300"/>
      <c r="C173" s="323"/>
      <c r="D173" s="296"/>
      <c r="E173" s="323"/>
      <c r="F173" s="323"/>
      <c r="G173" s="323"/>
      <c r="H173" s="323"/>
      <c r="I173" s="296" t="s">
        <v>1518</v>
      </c>
      <c r="J173" s="323" t="s">
        <v>286</v>
      </c>
      <c r="K173" s="385">
        <v>41640</v>
      </c>
      <c r="L173" s="505"/>
      <c r="M173" s="506"/>
      <c r="N173" s="360"/>
      <c r="O173" s="361"/>
      <c r="P173" s="427"/>
      <c r="Q173" s="427"/>
      <c r="R173" s="427"/>
      <c r="S173" s="427"/>
    </row>
    <row r="174" spans="1:19" ht="89.25">
      <c r="A174" s="377" t="s">
        <v>1519</v>
      </c>
      <c r="B174" s="378">
        <v>1075</v>
      </c>
      <c r="C174" s="284" t="s">
        <v>1422</v>
      </c>
      <c r="D174" s="283" t="s">
        <v>1444</v>
      </c>
      <c r="E174" s="284" t="s">
        <v>1520</v>
      </c>
      <c r="F174" s="379"/>
      <c r="G174" s="284"/>
      <c r="H174" s="284"/>
      <c r="I174" s="283" t="s">
        <v>1521</v>
      </c>
      <c r="J174" s="284" t="s">
        <v>1448</v>
      </c>
      <c r="K174" s="284" t="s">
        <v>1307</v>
      </c>
      <c r="L174" s="428" t="s">
        <v>1364</v>
      </c>
      <c r="M174" s="286" t="s">
        <v>1522</v>
      </c>
      <c r="N174" s="380">
        <v>338.5</v>
      </c>
      <c r="O174" s="381">
        <v>338.5</v>
      </c>
      <c r="P174" s="382">
        <v>492</v>
      </c>
      <c r="Q174" s="288">
        <v>506</v>
      </c>
      <c r="R174" s="288">
        <v>506</v>
      </c>
      <c r="S174" s="288">
        <v>506</v>
      </c>
    </row>
    <row r="175" spans="1:19" ht="63.75">
      <c r="A175" s="371" t="s">
        <v>1322</v>
      </c>
      <c r="B175" s="300"/>
      <c r="C175" s="376" t="s">
        <v>1523</v>
      </c>
      <c r="D175" s="296" t="s">
        <v>1524</v>
      </c>
      <c r="E175" s="323" t="s">
        <v>1525</v>
      </c>
      <c r="F175" s="376"/>
      <c r="G175" s="323"/>
      <c r="H175" s="323"/>
      <c r="I175" s="384" t="s">
        <v>1526</v>
      </c>
      <c r="J175" s="323" t="s">
        <v>286</v>
      </c>
      <c r="K175" s="323" t="s">
        <v>1309</v>
      </c>
      <c r="L175" s="507"/>
      <c r="M175" s="303"/>
      <c r="N175" s="360"/>
      <c r="O175" s="361"/>
      <c r="P175" s="362"/>
      <c r="Q175" s="362"/>
      <c r="R175" s="362"/>
      <c r="S175" s="362"/>
    </row>
    <row r="176" spans="1:19" ht="63.75">
      <c r="A176" s="371" t="s">
        <v>1327</v>
      </c>
      <c r="B176" s="300"/>
      <c r="C176" s="376" t="s">
        <v>1527</v>
      </c>
      <c r="D176" s="296" t="s">
        <v>1528</v>
      </c>
      <c r="E176" s="323" t="s">
        <v>1529</v>
      </c>
      <c r="F176" s="376"/>
      <c r="G176" s="323"/>
      <c r="H176" s="323"/>
      <c r="I176" s="384" t="s">
        <v>1530</v>
      </c>
      <c r="J176" s="323" t="s">
        <v>286</v>
      </c>
      <c r="K176" s="323" t="s">
        <v>1531</v>
      </c>
      <c r="L176" s="507"/>
      <c r="M176" s="303"/>
      <c r="N176" s="360"/>
      <c r="O176" s="361"/>
      <c r="P176" s="362"/>
      <c r="Q176" s="362"/>
      <c r="R176" s="362"/>
      <c r="S176" s="362"/>
    </row>
    <row r="177" spans="1:22" ht="51">
      <c r="A177" s="371" t="s">
        <v>1330</v>
      </c>
      <c r="B177" s="300"/>
      <c r="C177" s="376"/>
      <c r="D177" s="296"/>
      <c r="E177" s="323"/>
      <c r="F177" s="376"/>
      <c r="G177" s="323"/>
      <c r="H177" s="323"/>
      <c r="I177" s="384" t="s">
        <v>1532</v>
      </c>
      <c r="J177" s="323" t="s">
        <v>1533</v>
      </c>
      <c r="K177" s="323" t="s">
        <v>1309</v>
      </c>
      <c r="L177" s="507"/>
      <c r="M177" s="303"/>
      <c r="N177" s="360"/>
      <c r="O177" s="361"/>
      <c r="P177" s="362"/>
      <c r="Q177" s="362"/>
      <c r="R177" s="362"/>
      <c r="S177" s="362"/>
    </row>
    <row r="178" spans="1:22" ht="51">
      <c r="A178" s="371" t="s">
        <v>1335</v>
      </c>
      <c r="B178" s="300"/>
      <c r="C178" s="323"/>
      <c r="D178" s="296"/>
      <c r="E178" s="323"/>
      <c r="F178" s="323"/>
      <c r="G178" s="323"/>
      <c r="H178" s="323"/>
      <c r="I178" s="384" t="s">
        <v>1375</v>
      </c>
      <c r="J178" s="323" t="s">
        <v>1348</v>
      </c>
      <c r="K178" s="323" t="s">
        <v>1337</v>
      </c>
      <c r="L178" s="507"/>
      <c r="M178" s="303"/>
      <c r="N178" s="360"/>
      <c r="O178" s="361"/>
      <c r="P178" s="362"/>
      <c r="Q178" s="362"/>
      <c r="R178" s="362"/>
      <c r="S178" s="362"/>
    </row>
    <row r="179" spans="1:22" ht="51">
      <c r="A179" s="371" t="s">
        <v>1338</v>
      </c>
      <c r="B179" s="300"/>
      <c r="C179" s="323"/>
      <c r="D179" s="296"/>
      <c r="E179" s="323"/>
      <c r="F179" s="323"/>
      <c r="G179" s="323"/>
      <c r="H179" s="323"/>
      <c r="I179" s="384" t="s">
        <v>1377</v>
      </c>
      <c r="J179" s="323" t="s">
        <v>1348</v>
      </c>
      <c r="K179" s="323" t="s">
        <v>1309</v>
      </c>
      <c r="L179" s="507"/>
      <c r="M179" s="303"/>
      <c r="N179" s="360"/>
      <c r="O179" s="361"/>
      <c r="P179" s="362"/>
      <c r="Q179" s="362"/>
      <c r="R179" s="362"/>
      <c r="S179" s="362"/>
    </row>
    <row r="180" spans="1:22" ht="51">
      <c r="A180" s="371" t="s">
        <v>1340</v>
      </c>
      <c r="B180" s="300"/>
      <c r="C180" s="323"/>
      <c r="D180" s="296"/>
      <c r="E180" s="323"/>
      <c r="F180" s="323"/>
      <c r="G180" s="323"/>
      <c r="H180" s="323"/>
      <c r="I180" s="384" t="s">
        <v>1534</v>
      </c>
      <c r="J180" s="323" t="s">
        <v>1348</v>
      </c>
      <c r="K180" s="323" t="s">
        <v>1309</v>
      </c>
      <c r="L180" s="507"/>
      <c r="M180" s="303"/>
      <c r="N180" s="360"/>
      <c r="O180" s="361"/>
      <c r="P180" s="362"/>
      <c r="Q180" s="362"/>
      <c r="R180" s="362"/>
      <c r="S180" s="362"/>
    </row>
    <row r="181" spans="1:22" ht="51">
      <c r="A181" s="371" t="s">
        <v>1342</v>
      </c>
      <c r="B181" s="300"/>
      <c r="C181" s="323"/>
      <c r="D181" s="296"/>
      <c r="E181" s="323"/>
      <c r="F181" s="323"/>
      <c r="G181" s="323"/>
      <c r="H181" s="323"/>
      <c r="I181" s="384" t="s">
        <v>1535</v>
      </c>
      <c r="J181" s="323" t="s">
        <v>1387</v>
      </c>
      <c r="K181" s="323" t="s">
        <v>1309</v>
      </c>
      <c r="L181" s="507"/>
      <c r="M181" s="303"/>
      <c r="N181" s="360"/>
      <c r="O181" s="361"/>
      <c r="P181" s="362"/>
      <c r="Q181" s="362"/>
      <c r="R181" s="362"/>
      <c r="S181" s="362"/>
    </row>
    <row r="182" spans="1:22" ht="60" hidden="1" customHeight="1">
      <c r="A182" s="371" t="s">
        <v>1344</v>
      </c>
      <c r="B182" s="300"/>
      <c r="C182" s="323"/>
      <c r="D182" s="296"/>
      <c r="E182" s="323"/>
      <c r="F182" s="323"/>
      <c r="G182" s="323"/>
      <c r="H182" s="323"/>
      <c r="I182" s="384" t="s">
        <v>1345</v>
      </c>
      <c r="J182" s="323" t="s">
        <v>1332</v>
      </c>
      <c r="K182" s="323" t="s">
        <v>1309</v>
      </c>
      <c r="L182" s="507"/>
      <c r="M182" s="303"/>
      <c r="N182" s="360"/>
      <c r="O182" s="361"/>
      <c r="P182" s="362"/>
      <c r="Q182" s="362"/>
      <c r="R182" s="362"/>
      <c r="S182" s="362"/>
    </row>
    <row r="183" spans="1:22" ht="51">
      <c r="A183" s="371" t="s">
        <v>1346</v>
      </c>
      <c r="B183" s="300"/>
      <c r="C183" s="323"/>
      <c r="D183" s="296"/>
      <c r="E183" s="323"/>
      <c r="F183" s="323"/>
      <c r="G183" s="323"/>
      <c r="H183" s="323"/>
      <c r="I183" s="384" t="s">
        <v>1536</v>
      </c>
      <c r="J183" s="323" t="s">
        <v>1332</v>
      </c>
      <c r="K183" s="323" t="s">
        <v>1349</v>
      </c>
      <c r="L183" s="507"/>
      <c r="M183" s="303"/>
      <c r="N183" s="360"/>
      <c r="O183" s="361"/>
      <c r="P183" s="362"/>
      <c r="Q183" s="362"/>
      <c r="R183" s="362"/>
      <c r="S183" s="362"/>
    </row>
    <row r="184" spans="1:22" ht="51" hidden="1">
      <c r="A184" s="371" t="s">
        <v>1350</v>
      </c>
      <c r="B184" s="300"/>
      <c r="C184" s="323"/>
      <c r="D184" s="296"/>
      <c r="E184" s="323"/>
      <c r="F184" s="323"/>
      <c r="G184" s="323"/>
      <c r="H184" s="323"/>
      <c r="I184" s="384" t="s">
        <v>1537</v>
      </c>
      <c r="J184" s="323"/>
      <c r="K184" s="323" t="s">
        <v>1309</v>
      </c>
      <c r="L184" s="507"/>
      <c r="M184" s="303"/>
      <c r="N184" s="360"/>
      <c r="O184" s="361"/>
      <c r="P184" s="362"/>
      <c r="Q184" s="362"/>
      <c r="R184" s="362"/>
      <c r="S184" s="362"/>
    </row>
    <row r="185" spans="1:22" ht="51" hidden="1">
      <c r="A185" s="371" t="s">
        <v>1352</v>
      </c>
      <c r="B185" s="300"/>
      <c r="C185" s="323"/>
      <c r="D185" s="296"/>
      <c r="E185" s="323"/>
      <c r="F185" s="323"/>
      <c r="G185" s="323"/>
      <c r="H185" s="323"/>
      <c r="I185" s="384" t="s">
        <v>1538</v>
      </c>
      <c r="J185" s="323" t="s">
        <v>286</v>
      </c>
      <c r="K185" s="323" t="s">
        <v>1309</v>
      </c>
      <c r="L185" s="507"/>
      <c r="M185" s="303"/>
      <c r="N185" s="360"/>
      <c r="O185" s="361"/>
      <c r="P185" s="362"/>
      <c r="Q185" s="362"/>
      <c r="R185" s="362"/>
      <c r="S185" s="362"/>
    </row>
    <row r="186" spans="1:22" ht="51">
      <c r="A186" s="508" t="s">
        <v>1354</v>
      </c>
      <c r="B186" s="306"/>
      <c r="C186" s="290"/>
      <c r="D186" s="289"/>
      <c r="E186" s="290"/>
      <c r="F186" s="290"/>
      <c r="G186" s="290"/>
      <c r="H186" s="290"/>
      <c r="I186" s="509" t="s">
        <v>1539</v>
      </c>
      <c r="J186" s="290" t="s">
        <v>286</v>
      </c>
      <c r="K186" s="419" t="s">
        <v>1337</v>
      </c>
      <c r="L186" s="429"/>
      <c r="M186" s="292"/>
      <c r="N186" s="426"/>
      <c r="O186" s="425"/>
      <c r="P186" s="427"/>
      <c r="Q186" s="427"/>
      <c r="R186" s="427"/>
      <c r="S186" s="427"/>
    </row>
    <row r="187" spans="1:22" s="353" customFormat="1" ht="145.5" customHeight="1">
      <c r="A187" s="268" t="s">
        <v>67</v>
      </c>
      <c r="B187" s="269">
        <v>1100</v>
      </c>
      <c r="C187" s="270" t="s">
        <v>5</v>
      </c>
      <c r="D187" s="270" t="s">
        <v>5</v>
      </c>
      <c r="E187" s="270" t="s">
        <v>5</v>
      </c>
      <c r="F187" s="270" t="s">
        <v>5</v>
      </c>
      <c r="G187" s="270" t="s">
        <v>5</v>
      </c>
      <c r="H187" s="270" t="s">
        <v>5</v>
      </c>
      <c r="I187" s="270" t="s">
        <v>5</v>
      </c>
      <c r="J187" s="270" t="s">
        <v>5</v>
      </c>
      <c r="K187" s="270" t="s">
        <v>5</v>
      </c>
      <c r="L187" s="510" t="s">
        <v>5</v>
      </c>
      <c r="M187" s="510" t="s">
        <v>5</v>
      </c>
      <c r="N187" s="511">
        <f t="shared" ref="N187:O187" si="9">N189</f>
        <v>20141.3</v>
      </c>
      <c r="O187" s="277">
        <f t="shared" si="9"/>
        <v>19856.3</v>
      </c>
      <c r="P187" s="277">
        <f>P189</f>
        <v>19537.099999999999</v>
      </c>
      <c r="Q187" s="265">
        <f t="shared" ref="Q187:S187" si="10">Q189</f>
        <v>21354.2</v>
      </c>
      <c r="R187" s="265">
        <f t="shared" si="10"/>
        <v>20865.2</v>
      </c>
      <c r="S187" s="265">
        <f t="shared" si="10"/>
        <v>20863.7</v>
      </c>
    </row>
    <row r="188" spans="1:22">
      <c r="A188" s="512" t="s">
        <v>4</v>
      </c>
      <c r="D188" s="443"/>
      <c r="E188" s="513"/>
      <c r="H188" s="514"/>
      <c r="M188" s="516"/>
      <c r="N188" s="517"/>
      <c r="O188" s="517"/>
      <c r="P188" s="518"/>
      <c r="Q188" s="519"/>
      <c r="R188" s="520"/>
      <c r="S188" s="520"/>
    </row>
    <row r="189" spans="1:22" ht="11.25" customHeight="1">
      <c r="A189" s="1231" t="s">
        <v>454</v>
      </c>
      <c r="B189" s="1233">
        <v>1102</v>
      </c>
      <c r="C189" s="274"/>
      <c r="D189" s="275"/>
      <c r="E189" s="275"/>
      <c r="F189" s="274"/>
      <c r="G189" s="274"/>
      <c r="H189" s="274"/>
      <c r="I189" s="521"/>
      <c r="J189" s="262"/>
      <c r="K189" s="262"/>
      <c r="L189" s="499"/>
      <c r="M189" s="314"/>
      <c r="N189" s="511">
        <f t="shared" ref="N189:S189" si="11">N190+N192</f>
        <v>20141.3</v>
      </c>
      <c r="O189" s="511">
        <f t="shared" si="11"/>
        <v>19856.3</v>
      </c>
      <c r="P189" s="277">
        <f t="shared" si="11"/>
        <v>19537.099999999999</v>
      </c>
      <c r="Q189" s="265">
        <f t="shared" si="11"/>
        <v>21354.2</v>
      </c>
      <c r="R189" s="265">
        <f t="shared" si="11"/>
        <v>20865.2</v>
      </c>
      <c r="S189" s="265">
        <f t="shared" si="11"/>
        <v>20863.7</v>
      </c>
    </row>
    <row r="190" spans="1:22" ht="63.75" customHeight="1">
      <c r="A190" s="1232"/>
      <c r="B190" s="1234"/>
      <c r="C190" s="1235" t="s">
        <v>371</v>
      </c>
      <c r="D190" s="1235" t="s">
        <v>455</v>
      </c>
      <c r="E190" s="1235" t="s">
        <v>1540</v>
      </c>
      <c r="F190" s="1224"/>
      <c r="G190" s="1224"/>
      <c r="H190" s="1224"/>
      <c r="I190" s="283" t="s">
        <v>1541</v>
      </c>
      <c r="J190" s="284" t="s">
        <v>1542</v>
      </c>
      <c r="K190" s="284" t="s">
        <v>1543</v>
      </c>
      <c r="L190" s="1227" t="s">
        <v>1364</v>
      </c>
      <c r="M190" s="1211" t="s">
        <v>1544</v>
      </c>
      <c r="N190" s="1229">
        <v>19945.3</v>
      </c>
      <c r="O190" s="1214">
        <v>19660.3</v>
      </c>
      <c r="P190" s="1214">
        <f>19341.1</f>
        <v>19341.099999999999</v>
      </c>
      <c r="Q190" s="1214">
        <v>21158.2</v>
      </c>
      <c r="R190" s="1214">
        <v>20669.2</v>
      </c>
      <c r="S190" s="1214">
        <v>20667.7</v>
      </c>
      <c r="V190" s="522"/>
    </row>
    <row r="191" spans="1:22" ht="76.5">
      <c r="A191" s="1232"/>
      <c r="B191" s="1234"/>
      <c r="C191" s="1236"/>
      <c r="D191" s="1236"/>
      <c r="E191" s="1236"/>
      <c r="F191" s="1225"/>
      <c r="G191" s="1225"/>
      <c r="H191" s="1225"/>
      <c r="I191" s="296" t="s">
        <v>1545</v>
      </c>
      <c r="J191" s="323" t="s">
        <v>1180</v>
      </c>
      <c r="K191" s="323" t="s">
        <v>1546</v>
      </c>
      <c r="L191" s="1228"/>
      <c r="M191" s="1212"/>
      <c r="N191" s="1230"/>
      <c r="O191" s="1215"/>
      <c r="P191" s="1215"/>
      <c r="Q191" s="1215"/>
      <c r="R191" s="1215"/>
      <c r="S191" s="1215"/>
    </row>
    <row r="192" spans="1:22" ht="76.5" customHeight="1">
      <c r="A192" s="1232"/>
      <c r="B192" s="1234"/>
      <c r="C192" s="1236"/>
      <c r="D192" s="1236"/>
      <c r="E192" s="1236"/>
      <c r="F192" s="1225"/>
      <c r="G192" s="1225"/>
      <c r="H192" s="1225"/>
      <c r="I192" s="275" t="s">
        <v>1547</v>
      </c>
      <c r="J192" s="274" t="s">
        <v>1548</v>
      </c>
      <c r="K192" s="284" t="s">
        <v>1549</v>
      </c>
      <c r="L192" s="499" t="s">
        <v>1364</v>
      </c>
      <c r="M192" s="314" t="s">
        <v>1550</v>
      </c>
      <c r="N192" s="523">
        <v>196</v>
      </c>
      <c r="O192" s="315">
        <v>196</v>
      </c>
      <c r="P192" s="363">
        <v>196</v>
      </c>
      <c r="Q192" s="316">
        <v>196</v>
      </c>
      <c r="R192" s="316">
        <v>196</v>
      </c>
      <c r="S192" s="316">
        <v>196</v>
      </c>
    </row>
    <row r="193" spans="1:19" s="353" customFormat="1" ht="148.5">
      <c r="A193" s="268" t="s">
        <v>64</v>
      </c>
      <c r="B193" s="524" t="s">
        <v>63</v>
      </c>
      <c r="C193" s="525" t="s">
        <v>5</v>
      </c>
      <c r="D193" s="526" t="s">
        <v>5</v>
      </c>
      <c r="E193" s="526" t="s">
        <v>5</v>
      </c>
      <c r="F193" s="525" t="s">
        <v>5</v>
      </c>
      <c r="G193" s="526" t="s">
        <v>5</v>
      </c>
      <c r="H193" s="526" t="s">
        <v>5</v>
      </c>
      <c r="I193" s="526" t="s">
        <v>5</v>
      </c>
      <c r="J193" s="526" t="s">
        <v>5</v>
      </c>
      <c r="K193" s="489"/>
      <c r="L193" s="271"/>
      <c r="M193" s="271"/>
      <c r="N193" s="277">
        <f t="shared" ref="N193:O194" si="12">N194</f>
        <v>30</v>
      </c>
      <c r="O193" s="277">
        <f t="shared" si="12"/>
        <v>0</v>
      </c>
      <c r="P193" s="277">
        <f>P194</f>
        <v>30</v>
      </c>
      <c r="Q193" s="277">
        <f t="shared" ref="Q193:S194" si="13">Q194</f>
        <v>0</v>
      </c>
      <c r="R193" s="277">
        <f t="shared" si="13"/>
        <v>0</v>
      </c>
      <c r="S193" s="277">
        <f t="shared" si="13"/>
        <v>0</v>
      </c>
    </row>
    <row r="194" spans="1:19" ht="76.5">
      <c r="A194" s="278" t="s">
        <v>478</v>
      </c>
      <c r="B194" s="364">
        <v>1201</v>
      </c>
      <c r="C194" s="527" t="s">
        <v>5</v>
      </c>
      <c r="D194" s="528" t="s">
        <v>5</v>
      </c>
      <c r="E194" s="528" t="s">
        <v>5</v>
      </c>
      <c r="F194" s="527" t="s">
        <v>5</v>
      </c>
      <c r="G194" s="528" t="s">
        <v>5</v>
      </c>
      <c r="H194" s="528" t="s">
        <v>5</v>
      </c>
      <c r="I194" s="528" t="s">
        <v>5</v>
      </c>
      <c r="J194" s="528" t="s">
        <v>5</v>
      </c>
      <c r="K194" s="274"/>
      <c r="L194" s="314"/>
      <c r="M194" s="314"/>
      <c r="N194" s="363">
        <f t="shared" si="12"/>
        <v>30</v>
      </c>
      <c r="O194" s="363">
        <f t="shared" si="12"/>
        <v>0</v>
      </c>
      <c r="P194" s="363">
        <f>P195</f>
        <v>30</v>
      </c>
      <c r="Q194" s="363">
        <f t="shared" si="13"/>
        <v>0</v>
      </c>
      <c r="R194" s="363">
        <f t="shared" si="13"/>
        <v>0</v>
      </c>
      <c r="S194" s="363">
        <f t="shared" si="13"/>
        <v>0</v>
      </c>
    </row>
    <row r="195" spans="1:19" ht="153">
      <c r="A195" s="529" t="s">
        <v>486</v>
      </c>
      <c r="B195" s="530">
        <v>1207</v>
      </c>
      <c r="C195" s="531" t="s">
        <v>1551</v>
      </c>
      <c r="D195" s="531" t="s">
        <v>487</v>
      </c>
      <c r="E195" s="531" t="s">
        <v>488</v>
      </c>
      <c r="F195" s="532" t="s">
        <v>1552</v>
      </c>
      <c r="G195" s="532" t="s">
        <v>1553</v>
      </c>
      <c r="H195" s="532" t="s">
        <v>1554</v>
      </c>
      <c r="I195" s="283" t="s">
        <v>1555</v>
      </c>
      <c r="J195" s="283" t="s">
        <v>1193</v>
      </c>
      <c r="K195" s="283" t="s">
        <v>1194</v>
      </c>
      <c r="L195" s="533" t="s">
        <v>247</v>
      </c>
      <c r="M195" s="314" t="s">
        <v>253</v>
      </c>
      <c r="N195" s="315">
        <f>30</f>
        <v>30</v>
      </c>
      <c r="O195" s="315">
        <v>0</v>
      </c>
      <c r="P195" s="363">
        <v>30</v>
      </c>
      <c r="Q195" s="363"/>
      <c r="R195" s="363"/>
      <c r="S195" s="363"/>
    </row>
    <row r="196" spans="1:19" s="353" customFormat="1" ht="189">
      <c r="A196" s="268" t="s">
        <v>1556</v>
      </c>
      <c r="B196" s="269">
        <v>1500</v>
      </c>
      <c r="C196" s="270" t="s">
        <v>5</v>
      </c>
      <c r="D196" s="270" t="s">
        <v>5</v>
      </c>
      <c r="E196" s="270" t="s">
        <v>5</v>
      </c>
      <c r="F196" s="270" t="s">
        <v>5</v>
      </c>
      <c r="G196" s="270" t="s">
        <v>5</v>
      </c>
      <c r="H196" s="270" t="s">
        <v>5</v>
      </c>
      <c r="I196" s="270" t="s">
        <v>5</v>
      </c>
      <c r="J196" s="270" t="s">
        <v>5</v>
      </c>
      <c r="K196" s="270" t="s">
        <v>5</v>
      </c>
      <c r="L196" s="271" t="s">
        <v>5</v>
      </c>
      <c r="M196" s="271" t="s">
        <v>5</v>
      </c>
      <c r="N196" s="265">
        <f t="shared" ref="N196:S196" si="14">N197</f>
        <v>4053.6</v>
      </c>
      <c r="O196" s="265">
        <f t="shared" si="14"/>
        <v>4053.4</v>
      </c>
      <c r="P196" s="265">
        <f t="shared" si="14"/>
        <v>28.6</v>
      </c>
      <c r="Q196" s="265">
        <f t="shared" si="14"/>
        <v>14.3</v>
      </c>
      <c r="R196" s="265">
        <f t="shared" si="14"/>
        <v>14.3</v>
      </c>
      <c r="S196" s="265">
        <f t="shared" si="14"/>
        <v>14.3</v>
      </c>
    </row>
    <row r="197" spans="1:19" ht="51">
      <c r="A197" s="534" t="s">
        <v>1557</v>
      </c>
      <c r="B197" s="269">
        <v>1501</v>
      </c>
      <c r="C197" s="448" t="s">
        <v>5</v>
      </c>
      <c r="D197" s="448" t="s">
        <v>5</v>
      </c>
      <c r="E197" s="448" t="s">
        <v>5</v>
      </c>
      <c r="F197" s="448" t="s">
        <v>5</v>
      </c>
      <c r="G197" s="448" t="s">
        <v>5</v>
      </c>
      <c r="H197" s="448" t="s">
        <v>5</v>
      </c>
      <c r="I197" s="448" t="s">
        <v>5</v>
      </c>
      <c r="J197" s="448" t="s">
        <v>5</v>
      </c>
      <c r="K197" s="448" t="s">
        <v>5</v>
      </c>
      <c r="L197" s="314" t="s">
        <v>5</v>
      </c>
      <c r="M197" s="314" t="s">
        <v>5</v>
      </c>
      <c r="N197" s="316">
        <f>N199+N202</f>
        <v>4053.6</v>
      </c>
      <c r="O197" s="316">
        <f>O199+O202</f>
        <v>4053.4</v>
      </c>
      <c r="P197" s="316">
        <f t="shared" ref="P197:S197" si="15">P199</f>
        <v>28.6</v>
      </c>
      <c r="Q197" s="316">
        <f t="shared" si="15"/>
        <v>14.3</v>
      </c>
      <c r="R197" s="316">
        <f t="shared" si="15"/>
        <v>14.3</v>
      </c>
      <c r="S197" s="316">
        <f t="shared" si="15"/>
        <v>14.3</v>
      </c>
    </row>
    <row r="198" spans="1:19">
      <c r="A198" s="535" t="s">
        <v>1558</v>
      </c>
      <c r="B198" s="502"/>
      <c r="C198" s="323"/>
      <c r="D198" s="296"/>
      <c r="E198" s="312"/>
      <c r="F198" s="323"/>
      <c r="G198" s="418"/>
      <c r="H198" s="323"/>
      <c r="I198" s="443"/>
      <c r="J198" s="323"/>
      <c r="K198" s="376"/>
      <c r="L198" s="337"/>
      <c r="M198" s="507"/>
      <c r="N198" s="536"/>
      <c r="O198" s="536"/>
      <c r="P198" s="536"/>
      <c r="Q198" s="536"/>
      <c r="R198" s="536"/>
      <c r="S198" s="536"/>
    </row>
    <row r="199" spans="1:19" ht="51">
      <c r="A199" s="1217" t="s">
        <v>1559</v>
      </c>
      <c r="B199" s="1218">
        <v>1568</v>
      </c>
      <c r="C199" s="537" t="s">
        <v>626</v>
      </c>
      <c r="D199" s="538" t="s">
        <v>561</v>
      </c>
      <c r="E199" s="539" t="s">
        <v>1560</v>
      </c>
      <c r="F199" s="540" t="s">
        <v>1561</v>
      </c>
      <c r="G199" s="284" t="s">
        <v>1562</v>
      </c>
      <c r="H199" s="379" t="s">
        <v>1563</v>
      </c>
      <c r="I199" s="1221" t="s">
        <v>1564</v>
      </c>
      <c r="J199" s="1224" t="s">
        <v>1553</v>
      </c>
      <c r="K199" s="1224" t="s">
        <v>1565</v>
      </c>
      <c r="L199" s="1211" t="s">
        <v>1364</v>
      </c>
      <c r="M199" s="1211" t="s">
        <v>1566</v>
      </c>
      <c r="N199" s="1214">
        <v>28.6</v>
      </c>
      <c r="O199" s="1214">
        <v>28.4</v>
      </c>
      <c r="P199" s="1214">
        <v>28.6</v>
      </c>
      <c r="Q199" s="1214">
        <v>14.3</v>
      </c>
      <c r="R199" s="1214">
        <v>14.3</v>
      </c>
      <c r="S199" s="1214">
        <v>14.3</v>
      </c>
    </row>
    <row r="200" spans="1:19" ht="89.25">
      <c r="A200" s="1217"/>
      <c r="B200" s="1219"/>
      <c r="C200" s="419" t="s">
        <v>1567</v>
      </c>
      <c r="D200" s="296" t="s">
        <v>1568</v>
      </c>
      <c r="E200" s="513" t="s">
        <v>1569</v>
      </c>
      <c r="F200" s="419" t="s">
        <v>1570</v>
      </c>
      <c r="G200" s="323" t="s">
        <v>1571</v>
      </c>
      <c r="H200" s="376" t="s">
        <v>1572</v>
      </c>
      <c r="I200" s="1222"/>
      <c r="J200" s="1225"/>
      <c r="K200" s="1225"/>
      <c r="L200" s="1212"/>
      <c r="M200" s="1212"/>
      <c r="N200" s="1215"/>
      <c r="O200" s="1215"/>
      <c r="P200" s="1215"/>
      <c r="Q200" s="1215"/>
      <c r="R200" s="1215"/>
      <c r="S200" s="1215"/>
    </row>
    <row r="201" spans="1:19" ht="76.5">
      <c r="A201" s="1217"/>
      <c r="B201" s="1220"/>
      <c r="C201" s="424" t="s">
        <v>1573</v>
      </c>
      <c r="D201" s="289" t="s">
        <v>1574</v>
      </c>
      <c r="E201" s="541" t="s">
        <v>1575</v>
      </c>
      <c r="F201" s="424"/>
      <c r="G201" s="290"/>
      <c r="H201" s="421"/>
      <c r="I201" s="1223"/>
      <c r="J201" s="1226"/>
      <c r="K201" s="1226"/>
      <c r="L201" s="1213"/>
      <c r="M201" s="1213"/>
      <c r="N201" s="1216"/>
      <c r="O201" s="1216"/>
      <c r="P201" s="1216"/>
      <c r="Q201" s="1216"/>
      <c r="R201" s="1216"/>
      <c r="S201" s="1216"/>
    </row>
    <row r="202" spans="1:19" ht="153">
      <c r="A202" s="278" t="s">
        <v>625</v>
      </c>
      <c r="B202" s="364">
        <v>1537</v>
      </c>
      <c r="C202" s="542" t="s">
        <v>626</v>
      </c>
      <c r="D202" s="543" t="s">
        <v>561</v>
      </c>
      <c r="E202" s="543" t="s">
        <v>578</v>
      </c>
      <c r="F202" s="544" t="s">
        <v>1576</v>
      </c>
      <c r="G202" s="545" t="s">
        <v>627</v>
      </c>
      <c r="H202" s="544" t="s">
        <v>628</v>
      </c>
      <c r="I202" s="546" t="s">
        <v>1577</v>
      </c>
      <c r="J202" s="282" t="s">
        <v>1578</v>
      </c>
      <c r="K202" s="282" t="s">
        <v>1579</v>
      </c>
      <c r="L202" s="547" t="s">
        <v>247</v>
      </c>
      <c r="M202" s="547" t="s">
        <v>248</v>
      </c>
      <c r="N202" s="548">
        <v>4025</v>
      </c>
      <c r="O202" s="548">
        <v>4025</v>
      </c>
      <c r="P202" s="548"/>
      <c r="Q202" s="549"/>
      <c r="R202" s="548"/>
      <c r="S202" s="548"/>
    </row>
    <row r="204" spans="1:19" ht="15.75">
      <c r="A204" s="1210" t="s">
        <v>1580</v>
      </c>
      <c r="B204" s="1210"/>
      <c r="C204" s="1210"/>
      <c r="D204" s="1210"/>
      <c r="E204" s="1210"/>
      <c r="F204" s="1210"/>
      <c r="G204" s="1210"/>
      <c r="H204" s="1210"/>
      <c r="I204" s="1210"/>
      <c r="J204" s="1210"/>
      <c r="K204" s="1210"/>
      <c r="L204" s="1210"/>
      <c r="M204" s="1210"/>
      <c r="N204" s="1210"/>
      <c r="O204" s="1210"/>
      <c r="P204" s="1210"/>
      <c r="Q204" s="1210"/>
      <c r="R204" s="1210"/>
    </row>
    <row r="205" spans="1:19" s="552" customFormat="1" ht="30.75">
      <c r="A205" s="550" t="s">
        <v>1581</v>
      </c>
      <c r="B205" s="551"/>
      <c r="I205" s="553"/>
      <c r="L205" s="554"/>
      <c r="M205" s="554"/>
      <c r="N205" s="555">
        <f>169293.4+519.1-N10</f>
        <v>0</v>
      </c>
      <c r="O205" s="555">
        <f>148474.2+516.5-O10</f>
        <v>0</v>
      </c>
      <c r="Q205" s="556"/>
    </row>
  </sheetData>
  <mergeCells count="209">
    <mergeCell ref="L6:L7"/>
    <mergeCell ref="M6:M7"/>
    <mergeCell ref="N6:O6"/>
    <mergeCell ref="P6:P7"/>
    <mergeCell ref="Q6:Q7"/>
    <mergeCell ref="R6:S6"/>
    <mergeCell ref="A2:S2"/>
    <mergeCell ref="A3:S3"/>
    <mergeCell ref="A5:A7"/>
    <mergeCell ref="B5:B7"/>
    <mergeCell ref="C5:K5"/>
    <mergeCell ref="L5:M5"/>
    <mergeCell ref="N5:S5"/>
    <mergeCell ref="C6:E6"/>
    <mergeCell ref="F6:H6"/>
    <mergeCell ref="I6:K6"/>
    <mergeCell ref="G14:G15"/>
    <mergeCell ref="H14:H15"/>
    <mergeCell ref="N14:N15"/>
    <mergeCell ref="O14:O15"/>
    <mergeCell ref="A16:A17"/>
    <mergeCell ref="B16:B17"/>
    <mergeCell ref="C16:C17"/>
    <mergeCell ref="D16:D17"/>
    <mergeCell ref="E16:E17"/>
    <mergeCell ref="F16:F17"/>
    <mergeCell ref="A14:A15"/>
    <mergeCell ref="B14:B15"/>
    <mergeCell ref="C14:C15"/>
    <mergeCell ref="D14:D15"/>
    <mergeCell ref="E14:E15"/>
    <mergeCell ref="F14:F15"/>
    <mergeCell ref="P16:P17"/>
    <mergeCell ref="Q16:Q17"/>
    <mergeCell ref="R16:R17"/>
    <mergeCell ref="S16:S17"/>
    <mergeCell ref="A18:A31"/>
    <mergeCell ref="C19:C23"/>
    <mergeCell ref="D19:D23"/>
    <mergeCell ref="E19:E23"/>
    <mergeCell ref="F19:F23"/>
    <mergeCell ref="G19:G23"/>
    <mergeCell ref="G16:G17"/>
    <mergeCell ref="H16:H17"/>
    <mergeCell ref="L16:L17"/>
    <mergeCell ref="M16:M17"/>
    <mergeCell ref="N16:N17"/>
    <mergeCell ref="O16:O17"/>
    <mergeCell ref="H19:H23"/>
    <mergeCell ref="N19:N23"/>
    <mergeCell ref="O19:O23"/>
    <mergeCell ref="P19:P23"/>
    <mergeCell ref="F24:F26"/>
    <mergeCell ref="G24:G26"/>
    <mergeCell ref="H24:H26"/>
    <mergeCell ref="I24:I26"/>
    <mergeCell ref="J24:J26"/>
    <mergeCell ref="K24:K26"/>
    <mergeCell ref="R24:R26"/>
    <mergeCell ref="S24:S26"/>
    <mergeCell ref="L27:L31"/>
    <mergeCell ref="M27:M31"/>
    <mergeCell ref="N27:N31"/>
    <mergeCell ref="O27:O31"/>
    <mergeCell ref="P27:P31"/>
    <mergeCell ref="Q27:Q31"/>
    <mergeCell ref="R27:R31"/>
    <mergeCell ref="S27:S31"/>
    <mergeCell ref="L24:L26"/>
    <mergeCell ref="M24:M26"/>
    <mergeCell ref="N24:N26"/>
    <mergeCell ref="O24:O26"/>
    <mergeCell ref="P24:P26"/>
    <mergeCell ref="Q24:Q26"/>
    <mergeCell ref="O33:O36"/>
    <mergeCell ref="P33:P36"/>
    <mergeCell ref="Q33:Q36"/>
    <mergeCell ref="R33:R36"/>
    <mergeCell ref="S33:S36"/>
    <mergeCell ref="I34:I36"/>
    <mergeCell ref="J34:J36"/>
    <mergeCell ref="K34:K36"/>
    <mergeCell ref="A33:A36"/>
    <mergeCell ref="B33:B36"/>
    <mergeCell ref="C33:C36"/>
    <mergeCell ref="D33:D36"/>
    <mergeCell ref="E33:E36"/>
    <mergeCell ref="N33:N36"/>
    <mergeCell ref="P37:P38"/>
    <mergeCell ref="Q37:Q38"/>
    <mergeCell ref="R37:R38"/>
    <mergeCell ref="S37:S38"/>
    <mergeCell ref="A39:A42"/>
    <mergeCell ref="B39:B42"/>
    <mergeCell ref="F40:F42"/>
    <mergeCell ref="G40:G42"/>
    <mergeCell ref="H40:H42"/>
    <mergeCell ref="N40:N42"/>
    <mergeCell ref="J37:J38"/>
    <mergeCell ref="K37:K38"/>
    <mergeCell ref="L37:L38"/>
    <mergeCell ref="M37:M38"/>
    <mergeCell ref="N37:N38"/>
    <mergeCell ref="O37:O38"/>
    <mergeCell ref="A37:A38"/>
    <mergeCell ref="B37:B38"/>
    <mergeCell ref="F37:F38"/>
    <mergeCell ref="G37:G38"/>
    <mergeCell ref="H37:H38"/>
    <mergeCell ref="I37:I38"/>
    <mergeCell ref="N44:N45"/>
    <mergeCell ref="O44:O45"/>
    <mergeCell ref="P44:P45"/>
    <mergeCell ref="Q44:Q45"/>
    <mergeCell ref="R44:R45"/>
    <mergeCell ref="S44:S45"/>
    <mergeCell ref="O40:O42"/>
    <mergeCell ref="P40:P42"/>
    <mergeCell ref="A44:A45"/>
    <mergeCell ref="B44:B45"/>
    <mergeCell ref="C44:C45"/>
    <mergeCell ref="D44:D45"/>
    <mergeCell ref="E44:E45"/>
    <mergeCell ref="F44:F45"/>
    <mergeCell ref="G44:G45"/>
    <mergeCell ref="H44:H45"/>
    <mergeCell ref="S48:S49"/>
    <mergeCell ref="A113:A121"/>
    <mergeCell ref="B113:B114"/>
    <mergeCell ref="C113:C114"/>
    <mergeCell ref="D113:D114"/>
    <mergeCell ref="E113:E114"/>
    <mergeCell ref="F113:F114"/>
    <mergeCell ref="G113:G114"/>
    <mergeCell ref="H113:H114"/>
    <mergeCell ref="I113:I114"/>
    <mergeCell ref="M47:M49"/>
    <mergeCell ref="N48:N49"/>
    <mergeCell ref="O48:O49"/>
    <mergeCell ref="P48:P49"/>
    <mergeCell ref="Q48:Q49"/>
    <mergeCell ref="R48:R49"/>
    <mergeCell ref="A47:A49"/>
    <mergeCell ref="B47:B49"/>
    <mergeCell ref="C47:C49"/>
    <mergeCell ref="D47:D49"/>
    <mergeCell ref="E47:E49"/>
    <mergeCell ref="L47:L49"/>
    <mergeCell ref="R113:R114"/>
    <mergeCell ref="S113:S114"/>
    <mergeCell ref="S115:S121"/>
    <mergeCell ref="A152:A155"/>
    <mergeCell ref="F152:F155"/>
    <mergeCell ref="G152:G155"/>
    <mergeCell ref="H152:H155"/>
    <mergeCell ref="I152:I153"/>
    <mergeCell ref="J152:J153"/>
    <mergeCell ref="K152:K153"/>
    <mergeCell ref="N152:N153"/>
    <mergeCell ref="O152:O153"/>
    <mergeCell ref="P152:P153"/>
    <mergeCell ref="Q152:Q153"/>
    <mergeCell ref="R152:R153"/>
    <mergeCell ref="S152:S153"/>
    <mergeCell ref="C115:C121"/>
    <mergeCell ref="D115:D121"/>
    <mergeCell ref="E115:E121"/>
    <mergeCell ref="F115:F121"/>
    <mergeCell ref="G115:G121"/>
    <mergeCell ref="H115:H121"/>
    <mergeCell ref="L115:L120"/>
    <mergeCell ref="M115:M120"/>
    <mergeCell ref="D190:D192"/>
    <mergeCell ref="E190:E192"/>
    <mergeCell ref="O190:O191"/>
    <mergeCell ref="P190:P191"/>
    <mergeCell ref="Q190:Q191"/>
    <mergeCell ref="R190:R191"/>
    <mergeCell ref="N113:N114"/>
    <mergeCell ref="O113:O114"/>
    <mergeCell ref="P113:P114"/>
    <mergeCell ref="Q113:Q114"/>
    <mergeCell ref="R115:R121"/>
    <mergeCell ref="J113:J114"/>
    <mergeCell ref="K113:K114"/>
    <mergeCell ref="A204:R204"/>
    <mergeCell ref="L199:L201"/>
    <mergeCell ref="M199:M201"/>
    <mergeCell ref="N199:N201"/>
    <mergeCell ref="O199:O201"/>
    <mergeCell ref="P199:P201"/>
    <mergeCell ref="Q199:Q201"/>
    <mergeCell ref="S190:S191"/>
    <mergeCell ref="A199:A201"/>
    <mergeCell ref="B199:B201"/>
    <mergeCell ref="I199:I201"/>
    <mergeCell ref="J199:J201"/>
    <mergeCell ref="K199:K201"/>
    <mergeCell ref="F190:F192"/>
    <mergeCell ref="G190:G192"/>
    <mergeCell ref="H190:H192"/>
    <mergeCell ref="L190:L191"/>
    <mergeCell ref="M190:M191"/>
    <mergeCell ref="N190:N191"/>
    <mergeCell ref="R199:R201"/>
    <mergeCell ref="S199:S201"/>
    <mergeCell ref="A189:A192"/>
    <mergeCell ref="B189:B192"/>
    <mergeCell ref="C190:C192"/>
  </mergeCells>
  <pageMargins left="0.7" right="0.7" top="0.75" bottom="0.75" header="0.3" footer="0.3"/>
  <pageSetup paperSize="9" orientation="portrait" horizontalDpi="180" verticalDpi="180" r:id="rId1"/>
</worksheet>
</file>

<file path=xl/worksheets/sheet6.xml><?xml version="1.0" encoding="utf-8"?>
<worksheet xmlns="http://schemas.openxmlformats.org/spreadsheetml/2006/main" xmlns:r="http://schemas.openxmlformats.org/officeDocument/2006/relationships">
  <dimension ref="A1:S21"/>
  <sheetViews>
    <sheetView workbookViewId="0">
      <selection activeCell="I9" sqref="I9"/>
    </sheetView>
  </sheetViews>
  <sheetFormatPr defaultRowHeight="12.75"/>
  <cols>
    <col min="1" max="1" width="17.85546875" style="558" customWidth="1"/>
    <col min="2" max="2" width="4" style="559" customWidth="1"/>
    <col min="3" max="3" width="10.85546875" style="558" customWidth="1"/>
    <col min="4" max="4" width="5.7109375" style="558" customWidth="1"/>
    <col min="5" max="5" width="5.42578125" style="558" customWidth="1"/>
    <col min="6" max="6" width="24.140625" style="558" customWidth="1"/>
    <col min="7" max="7" width="5.28515625" style="558" customWidth="1"/>
    <col min="8" max="8" width="5.42578125" style="558" customWidth="1"/>
    <col min="9" max="9" width="39.42578125" style="558" customWidth="1"/>
    <col min="10" max="10" width="4.7109375" style="558" customWidth="1"/>
    <col min="11" max="11" width="7" style="558" customWidth="1"/>
    <col min="12" max="12" width="4.85546875" style="558" customWidth="1"/>
    <col min="13" max="13" width="9.7109375" style="558" customWidth="1"/>
    <col min="14" max="15" width="6" style="558" hidden="1" customWidth="1"/>
    <col min="16" max="16" width="5.7109375" style="558" hidden="1" customWidth="1"/>
    <col min="17" max="17" width="6.7109375" style="558" customWidth="1"/>
    <col min="18" max="18" width="7.5703125" style="558" customWidth="1"/>
    <col min="19" max="19" width="6.28515625" style="558" customWidth="1"/>
    <col min="20" max="21" width="9.140625" style="558"/>
    <col min="22" max="22" width="42" style="558" customWidth="1"/>
    <col min="23" max="256" width="9.140625" style="558"/>
    <col min="257" max="257" width="17.85546875" style="558" customWidth="1"/>
    <col min="258" max="258" width="4" style="558" customWidth="1"/>
    <col min="259" max="259" width="10.85546875" style="558" customWidth="1"/>
    <col min="260" max="260" width="5.7109375" style="558" customWidth="1"/>
    <col min="261" max="261" width="5.42578125" style="558" customWidth="1"/>
    <col min="262" max="262" width="24.140625" style="558" customWidth="1"/>
    <col min="263" max="263" width="5.28515625" style="558" customWidth="1"/>
    <col min="264" max="264" width="5.42578125" style="558" customWidth="1"/>
    <col min="265" max="265" width="39.42578125" style="558" customWidth="1"/>
    <col min="266" max="266" width="4.7109375" style="558" customWidth="1"/>
    <col min="267" max="267" width="7" style="558" customWidth="1"/>
    <col min="268" max="268" width="4.85546875" style="558" customWidth="1"/>
    <col min="269" max="269" width="9.7109375" style="558" customWidth="1"/>
    <col min="270" max="272" width="0" style="558" hidden="1" customWidth="1"/>
    <col min="273" max="273" width="6.7109375" style="558" customWidth="1"/>
    <col min="274" max="274" width="6" style="558" customWidth="1"/>
    <col min="275" max="275" width="6.28515625" style="558" customWidth="1"/>
    <col min="276" max="277" width="9.140625" style="558"/>
    <col min="278" max="278" width="42" style="558" customWidth="1"/>
    <col min="279" max="512" width="9.140625" style="558"/>
    <col min="513" max="513" width="17.85546875" style="558" customWidth="1"/>
    <col min="514" max="514" width="4" style="558" customWidth="1"/>
    <col min="515" max="515" width="10.85546875" style="558" customWidth="1"/>
    <col min="516" max="516" width="5.7109375" style="558" customWidth="1"/>
    <col min="517" max="517" width="5.42578125" style="558" customWidth="1"/>
    <col min="518" max="518" width="24.140625" style="558" customWidth="1"/>
    <col min="519" max="519" width="5.28515625" style="558" customWidth="1"/>
    <col min="520" max="520" width="5.42578125" style="558" customWidth="1"/>
    <col min="521" max="521" width="39.42578125" style="558" customWidth="1"/>
    <col min="522" max="522" width="4.7109375" style="558" customWidth="1"/>
    <col min="523" max="523" width="7" style="558" customWidth="1"/>
    <col min="524" max="524" width="4.85546875" style="558" customWidth="1"/>
    <col min="525" max="525" width="9.7109375" style="558" customWidth="1"/>
    <col min="526" max="528" width="0" style="558" hidden="1" customWidth="1"/>
    <col min="529" max="529" width="6.7109375" style="558" customWidth="1"/>
    <col min="530" max="530" width="6" style="558" customWidth="1"/>
    <col min="531" max="531" width="6.28515625" style="558" customWidth="1"/>
    <col min="532" max="533" width="9.140625" style="558"/>
    <col min="534" max="534" width="42" style="558" customWidth="1"/>
    <col min="535" max="768" width="9.140625" style="558"/>
    <col min="769" max="769" width="17.85546875" style="558" customWidth="1"/>
    <col min="770" max="770" width="4" style="558" customWidth="1"/>
    <col min="771" max="771" width="10.85546875" style="558" customWidth="1"/>
    <col min="772" max="772" width="5.7109375" style="558" customWidth="1"/>
    <col min="773" max="773" width="5.42578125" style="558" customWidth="1"/>
    <col min="774" max="774" width="24.140625" style="558" customWidth="1"/>
    <col min="775" max="775" width="5.28515625" style="558" customWidth="1"/>
    <col min="776" max="776" width="5.42578125" style="558" customWidth="1"/>
    <col min="777" max="777" width="39.42578125" style="558" customWidth="1"/>
    <col min="778" max="778" width="4.7109375" style="558" customWidth="1"/>
    <col min="779" max="779" width="7" style="558" customWidth="1"/>
    <col min="780" max="780" width="4.85546875" style="558" customWidth="1"/>
    <col min="781" max="781" width="9.7109375" style="558" customWidth="1"/>
    <col min="782" max="784" width="0" style="558" hidden="1" customWidth="1"/>
    <col min="785" max="785" width="6.7109375" style="558" customWidth="1"/>
    <col min="786" max="786" width="6" style="558" customWidth="1"/>
    <col min="787" max="787" width="6.28515625" style="558" customWidth="1"/>
    <col min="788" max="789" width="9.140625" style="558"/>
    <col min="790" max="790" width="42" style="558" customWidth="1"/>
    <col min="791" max="1024" width="9.140625" style="558"/>
    <col min="1025" max="1025" width="17.85546875" style="558" customWidth="1"/>
    <col min="1026" max="1026" width="4" style="558" customWidth="1"/>
    <col min="1027" max="1027" width="10.85546875" style="558" customWidth="1"/>
    <col min="1028" max="1028" width="5.7109375" style="558" customWidth="1"/>
    <col min="1029" max="1029" width="5.42578125" style="558" customWidth="1"/>
    <col min="1030" max="1030" width="24.140625" style="558" customWidth="1"/>
    <col min="1031" max="1031" width="5.28515625" style="558" customWidth="1"/>
    <col min="1032" max="1032" width="5.42578125" style="558" customWidth="1"/>
    <col min="1033" max="1033" width="39.42578125" style="558" customWidth="1"/>
    <col min="1034" max="1034" width="4.7109375" style="558" customWidth="1"/>
    <col min="1035" max="1035" width="7" style="558" customWidth="1"/>
    <col min="1036" max="1036" width="4.85546875" style="558" customWidth="1"/>
    <col min="1037" max="1037" width="9.7109375" style="558" customWidth="1"/>
    <col min="1038" max="1040" width="0" style="558" hidden="1" customWidth="1"/>
    <col min="1041" max="1041" width="6.7109375" style="558" customWidth="1"/>
    <col min="1042" max="1042" width="6" style="558" customWidth="1"/>
    <col min="1043" max="1043" width="6.28515625" style="558" customWidth="1"/>
    <col min="1044" max="1045" width="9.140625" style="558"/>
    <col min="1046" max="1046" width="42" style="558" customWidth="1"/>
    <col min="1047" max="1280" width="9.140625" style="558"/>
    <col min="1281" max="1281" width="17.85546875" style="558" customWidth="1"/>
    <col min="1282" max="1282" width="4" style="558" customWidth="1"/>
    <col min="1283" max="1283" width="10.85546875" style="558" customWidth="1"/>
    <col min="1284" max="1284" width="5.7109375" style="558" customWidth="1"/>
    <col min="1285" max="1285" width="5.42578125" style="558" customWidth="1"/>
    <col min="1286" max="1286" width="24.140625" style="558" customWidth="1"/>
    <col min="1287" max="1287" width="5.28515625" style="558" customWidth="1"/>
    <col min="1288" max="1288" width="5.42578125" style="558" customWidth="1"/>
    <col min="1289" max="1289" width="39.42578125" style="558" customWidth="1"/>
    <col min="1290" max="1290" width="4.7109375" style="558" customWidth="1"/>
    <col min="1291" max="1291" width="7" style="558" customWidth="1"/>
    <col min="1292" max="1292" width="4.85546875" style="558" customWidth="1"/>
    <col min="1293" max="1293" width="9.7109375" style="558" customWidth="1"/>
    <col min="1294" max="1296" width="0" style="558" hidden="1" customWidth="1"/>
    <col min="1297" max="1297" width="6.7109375" style="558" customWidth="1"/>
    <col min="1298" max="1298" width="6" style="558" customWidth="1"/>
    <col min="1299" max="1299" width="6.28515625" style="558" customWidth="1"/>
    <col min="1300" max="1301" width="9.140625" style="558"/>
    <col min="1302" max="1302" width="42" style="558" customWidth="1"/>
    <col min="1303" max="1536" width="9.140625" style="558"/>
    <col min="1537" max="1537" width="17.85546875" style="558" customWidth="1"/>
    <col min="1538" max="1538" width="4" style="558" customWidth="1"/>
    <col min="1539" max="1539" width="10.85546875" style="558" customWidth="1"/>
    <col min="1540" max="1540" width="5.7109375" style="558" customWidth="1"/>
    <col min="1541" max="1541" width="5.42578125" style="558" customWidth="1"/>
    <col min="1542" max="1542" width="24.140625" style="558" customWidth="1"/>
    <col min="1543" max="1543" width="5.28515625" style="558" customWidth="1"/>
    <col min="1544" max="1544" width="5.42578125" style="558" customWidth="1"/>
    <col min="1545" max="1545" width="39.42578125" style="558" customWidth="1"/>
    <col min="1546" max="1546" width="4.7109375" style="558" customWidth="1"/>
    <col min="1547" max="1547" width="7" style="558" customWidth="1"/>
    <col min="1548" max="1548" width="4.85546875" style="558" customWidth="1"/>
    <col min="1549" max="1549" width="9.7109375" style="558" customWidth="1"/>
    <col min="1550" max="1552" width="0" style="558" hidden="1" customWidth="1"/>
    <col min="1553" max="1553" width="6.7109375" style="558" customWidth="1"/>
    <col min="1554" max="1554" width="6" style="558" customWidth="1"/>
    <col min="1555" max="1555" width="6.28515625" style="558" customWidth="1"/>
    <col min="1556" max="1557" width="9.140625" style="558"/>
    <col min="1558" max="1558" width="42" style="558" customWidth="1"/>
    <col min="1559" max="1792" width="9.140625" style="558"/>
    <col min="1793" max="1793" width="17.85546875" style="558" customWidth="1"/>
    <col min="1794" max="1794" width="4" style="558" customWidth="1"/>
    <col min="1795" max="1795" width="10.85546875" style="558" customWidth="1"/>
    <col min="1796" max="1796" width="5.7109375" style="558" customWidth="1"/>
    <col min="1797" max="1797" width="5.42578125" style="558" customWidth="1"/>
    <col min="1798" max="1798" width="24.140625" style="558" customWidth="1"/>
    <col min="1799" max="1799" width="5.28515625" style="558" customWidth="1"/>
    <col min="1800" max="1800" width="5.42578125" style="558" customWidth="1"/>
    <col min="1801" max="1801" width="39.42578125" style="558" customWidth="1"/>
    <col min="1802" max="1802" width="4.7109375" style="558" customWidth="1"/>
    <col min="1803" max="1803" width="7" style="558" customWidth="1"/>
    <col min="1804" max="1804" width="4.85546875" style="558" customWidth="1"/>
    <col min="1805" max="1805" width="9.7109375" style="558" customWidth="1"/>
    <col min="1806" max="1808" width="0" style="558" hidden="1" customWidth="1"/>
    <col min="1809" max="1809" width="6.7109375" style="558" customWidth="1"/>
    <col min="1810" max="1810" width="6" style="558" customWidth="1"/>
    <col min="1811" max="1811" width="6.28515625" style="558" customWidth="1"/>
    <col min="1812" max="1813" width="9.140625" style="558"/>
    <col min="1814" max="1814" width="42" style="558" customWidth="1"/>
    <col min="1815" max="2048" width="9.140625" style="558"/>
    <col min="2049" max="2049" width="17.85546875" style="558" customWidth="1"/>
    <col min="2050" max="2050" width="4" style="558" customWidth="1"/>
    <col min="2051" max="2051" width="10.85546875" style="558" customWidth="1"/>
    <col min="2052" max="2052" width="5.7109375" style="558" customWidth="1"/>
    <col min="2053" max="2053" width="5.42578125" style="558" customWidth="1"/>
    <col min="2054" max="2054" width="24.140625" style="558" customWidth="1"/>
    <col min="2055" max="2055" width="5.28515625" style="558" customWidth="1"/>
    <col min="2056" max="2056" width="5.42578125" style="558" customWidth="1"/>
    <col min="2057" max="2057" width="39.42578125" style="558" customWidth="1"/>
    <col min="2058" max="2058" width="4.7109375" style="558" customWidth="1"/>
    <col min="2059" max="2059" width="7" style="558" customWidth="1"/>
    <col min="2060" max="2060" width="4.85546875" style="558" customWidth="1"/>
    <col min="2061" max="2061" width="9.7109375" style="558" customWidth="1"/>
    <col min="2062" max="2064" width="0" style="558" hidden="1" customWidth="1"/>
    <col min="2065" max="2065" width="6.7109375" style="558" customWidth="1"/>
    <col min="2066" max="2066" width="6" style="558" customWidth="1"/>
    <col min="2067" max="2067" width="6.28515625" style="558" customWidth="1"/>
    <col min="2068" max="2069" width="9.140625" style="558"/>
    <col min="2070" max="2070" width="42" style="558" customWidth="1"/>
    <col min="2071" max="2304" width="9.140625" style="558"/>
    <col min="2305" max="2305" width="17.85546875" style="558" customWidth="1"/>
    <col min="2306" max="2306" width="4" style="558" customWidth="1"/>
    <col min="2307" max="2307" width="10.85546875" style="558" customWidth="1"/>
    <col min="2308" max="2308" width="5.7109375" style="558" customWidth="1"/>
    <col min="2309" max="2309" width="5.42578125" style="558" customWidth="1"/>
    <col min="2310" max="2310" width="24.140625" style="558" customWidth="1"/>
    <col min="2311" max="2311" width="5.28515625" style="558" customWidth="1"/>
    <col min="2312" max="2312" width="5.42578125" style="558" customWidth="1"/>
    <col min="2313" max="2313" width="39.42578125" style="558" customWidth="1"/>
    <col min="2314" max="2314" width="4.7109375" style="558" customWidth="1"/>
    <col min="2315" max="2315" width="7" style="558" customWidth="1"/>
    <col min="2316" max="2316" width="4.85546875" style="558" customWidth="1"/>
    <col min="2317" max="2317" width="9.7109375" style="558" customWidth="1"/>
    <col min="2318" max="2320" width="0" style="558" hidden="1" customWidth="1"/>
    <col min="2321" max="2321" width="6.7109375" style="558" customWidth="1"/>
    <col min="2322" max="2322" width="6" style="558" customWidth="1"/>
    <col min="2323" max="2323" width="6.28515625" style="558" customWidth="1"/>
    <col min="2324" max="2325" width="9.140625" style="558"/>
    <col min="2326" max="2326" width="42" style="558" customWidth="1"/>
    <col min="2327" max="2560" width="9.140625" style="558"/>
    <col min="2561" max="2561" width="17.85546875" style="558" customWidth="1"/>
    <col min="2562" max="2562" width="4" style="558" customWidth="1"/>
    <col min="2563" max="2563" width="10.85546875" style="558" customWidth="1"/>
    <col min="2564" max="2564" width="5.7109375" style="558" customWidth="1"/>
    <col min="2565" max="2565" width="5.42578125" style="558" customWidth="1"/>
    <col min="2566" max="2566" width="24.140625" style="558" customWidth="1"/>
    <col min="2567" max="2567" width="5.28515625" style="558" customWidth="1"/>
    <col min="2568" max="2568" width="5.42578125" style="558" customWidth="1"/>
    <col min="2569" max="2569" width="39.42578125" style="558" customWidth="1"/>
    <col min="2570" max="2570" width="4.7109375" style="558" customWidth="1"/>
    <col min="2571" max="2571" width="7" style="558" customWidth="1"/>
    <col min="2572" max="2572" width="4.85546875" style="558" customWidth="1"/>
    <col min="2573" max="2573" width="9.7109375" style="558" customWidth="1"/>
    <col min="2574" max="2576" width="0" style="558" hidden="1" customWidth="1"/>
    <col min="2577" max="2577" width="6.7109375" style="558" customWidth="1"/>
    <col min="2578" max="2578" width="6" style="558" customWidth="1"/>
    <col min="2579" max="2579" width="6.28515625" style="558" customWidth="1"/>
    <col min="2580" max="2581" width="9.140625" style="558"/>
    <col min="2582" max="2582" width="42" style="558" customWidth="1"/>
    <col min="2583" max="2816" width="9.140625" style="558"/>
    <col min="2817" max="2817" width="17.85546875" style="558" customWidth="1"/>
    <col min="2818" max="2818" width="4" style="558" customWidth="1"/>
    <col min="2819" max="2819" width="10.85546875" style="558" customWidth="1"/>
    <col min="2820" max="2820" width="5.7109375" style="558" customWidth="1"/>
    <col min="2821" max="2821" width="5.42578125" style="558" customWidth="1"/>
    <col min="2822" max="2822" width="24.140625" style="558" customWidth="1"/>
    <col min="2823" max="2823" width="5.28515625" style="558" customWidth="1"/>
    <col min="2824" max="2824" width="5.42578125" style="558" customWidth="1"/>
    <col min="2825" max="2825" width="39.42578125" style="558" customWidth="1"/>
    <col min="2826" max="2826" width="4.7109375" style="558" customWidth="1"/>
    <col min="2827" max="2827" width="7" style="558" customWidth="1"/>
    <col min="2828" max="2828" width="4.85546875" style="558" customWidth="1"/>
    <col min="2829" max="2829" width="9.7109375" style="558" customWidth="1"/>
    <col min="2830" max="2832" width="0" style="558" hidden="1" customWidth="1"/>
    <col min="2833" max="2833" width="6.7109375" style="558" customWidth="1"/>
    <col min="2834" max="2834" width="6" style="558" customWidth="1"/>
    <col min="2835" max="2835" width="6.28515625" style="558" customWidth="1"/>
    <col min="2836" max="2837" width="9.140625" style="558"/>
    <col min="2838" max="2838" width="42" style="558" customWidth="1"/>
    <col min="2839" max="3072" width="9.140625" style="558"/>
    <col min="3073" max="3073" width="17.85546875" style="558" customWidth="1"/>
    <col min="3074" max="3074" width="4" style="558" customWidth="1"/>
    <col min="3075" max="3075" width="10.85546875" style="558" customWidth="1"/>
    <col min="3076" max="3076" width="5.7109375" style="558" customWidth="1"/>
    <col min="3077" max="3077" width="5.42578125" style="558" customWidth="1"/>
    <col min="3078" max="3078" width="24.140625" style="558" customWidth="1"/>
    <col min="3079" max="3079" width="5.28515625" style="558" customWidth="1"/>
    <col min="3080" max="3080" width="5.42578125" style="558" customWidth="1"/>
    <col min="3081" max="3081" width="39.42578125" style="558" customWidth="1"/>
    <col min="3082" max="3082" width="4.7109375" style="558" customWidth="1"/>
    <col min="3083" max="3083" width="7" style="558" customWidth="1"/>
    <col min="3084" max="3084" width="4.85546875" style="558" customWidth="1"/>
    <col min="3085" max="3085" width="9.7109375" style="558" customWidth="1"/>
    <col min="3086" max="3088" width="0" style="558" hidden="1" customWidth="1"/>
    <col min="3089" max="3089" width="6.7109375" style="558" customWidth="1"/>
    <col min="3090" max="3090" width="6" style="558" customWidth="1"/>
    <col min="3091" max="3091" width="6.28515625" style="558" customWidth="1"/>
    <col min="3092" max="3093" width="9.140625" style="558"/>
    <col min="3094" max="3094" width="42" style="558" customWidth="1"/>
    <col min="3095" max="3328" width="9.140625" style="558"/>
    <col min="3329" max="3329" width="17.85546875" style="558" customWidth="1"/>
    <col min="3330" max="3330" width="4" style="558" customWidth="1"/>
    <col min="3331" max="3331" width="10.85546875" style="558" customWidth="1"/>
    <col min="3332" max="3332" width="5.7109375" style="558" customWidth="1"/>
    <col min="3333" max="3333" width="5.42578125" style="558" customWidth="1"/>
    <col min="3334" max="3334" width="24.140625" style="558" customWidth="1"/>
    <col min="3335" max="3335" width="5.28515625" style="558" customWidth="1"/>
    <col min="3336" max="3336" width="5.42578125" style="558" customWidth="1"/>
    <col min="3337" max="3337" width="39.42578125" style="558" customWidth="1"/>
    <col min="3338" max="3338" width="4.7109375" style="558" customWidth="1"/>
    <col min="3339" max="3339" width="7" style="558" customWidth="1"/>
    <col min="3340" max="3340" width="4.85546875" style="558" customWidth="1"/>
    <col min="3341" max="3341" width="9.7109375" style="558" customWidth="1"/>
    <col min="3342" max="3344" width="0" style="558" hidden="1" customWidth="1"/>
    <col min="3345" max="3345" width="6.7109375" style="558" customWidth="1"/>
    <col min="3346" max="3346" width="6" style="558" customWidth="1"/>
    <col min="3347" max="3347" width="6.28515625" style="558" customWidth="1"/>
    <col min="3348" max="3349" width="9.140625" style="558"/>
    <col min="3350" max="3350" width="42" style="558" customWidth="1"/>
    <col min="3351" max="3584" width="9.140625" style="558"/>
    <col min="3585" max="3585" width="17.85546875" style="558" customWidth="1"/>
    <col min="3586" max="3586" width="4" style="558" customWidth="1"/>
    <col min="3587" max="3587" width="10.85546875" style="558" customWidth="1"/>
    <col min="3588" max="3588" width="5.7109375" style="558" customWidth="1"/>
    <col min="3589" max="3589" width="5.42578125" style="558" customWidth="1"/>
    <col min="3590" max="3590" width="24.140625" style="558" customWidth="1"/>
    <col min="3591" max="3591" width="5.28515625" style="558" customWidth="1"/>
    <col min="3592" max="3592" width="5.42578125" style="558" customWidth="1"/>
    <col min="3593" max="3593" width="39.42578125" style="558" customWidth="1"/>
    <col min="3594" max="3594" width="4.7109375" style="558" customWidth="1"/>
    <col min="3595" max="3595" width="7" style="558" customWidth="1"/>
    <col min="3596" max="3596" width="4.85546875" style="558" customWidth="1"/>
    <col min="3597" max="3597" width="9.7109375" style="558" customWidth="1"/>
    <col min="3598" max="3600" width="0" style="558" hidden="1" customWidth="1"/>
    <col min="3601" max="3601" width="6.7109375" style="558" customWidth="1"/>
    <col min="3602" max="3602" width="6" style="558" customWidth="1"/>
    <col min="3603" max="3603" width="6.28515625" style="558" customWidth="1"/>
    <col min="3604" max="3605" width="9.140625" style="558"/>
    <col min="3606" max="3606" width="42" style="558" customWidth="1"/>
    <col min="3607" max="3840" width="9.140625" style="558"/>
    <col min="3841" max="3841" width="17.85546875" style="558" customWidth="1"/>
    <col min="3842" max="3842" width="4" style="558" customWidth="1"/>
    <col min="3843" max="3843" width="10.85546875" style="558" customWidth="1"/>
    <col min="3844" max="3844" width="5.7109375" style="558" customWidth="1"/>
    <col min="3845" max="3845" width="5.42578125" style="558" customWidth="1"/>
    <col min="3846" max="3846" width="24.140625" style="558" customWidth="1"/>
    <col min="3847" max="3847" width="5.28515625" style="558" customWidth="1"/>
    <col min="3848" max="3848" width="5.42578125" style="558" customWidth="1"/>
    <col min="3849" max="3849" width="39.42578125" style="558" customWidth="1"/>
    <col min="3850" max="3850" width="4.7109375" style="558" customWidth="1"/>
    <col min="3851" max="3851" width="7" style="558" customWidth="1"/>
    <col min="3852" max="3852" width="4.85546875" style="558" customWidth="1"/>
    <col min="3853" max="3853" width="9.7109375" style="558" customWidth="1"/>
    <col min="3854" max="3856" width="0" style="558" hidden="1" customWidth="1"/>
    <col min="3857" max="3857" width="6.7109375" style="558" customWidth="1"/>
    <col min="3858" max="3858" width="6" style="558" customWidth="1"/>
    <col min="3859" max="3859" width="6.28515625" style="558" customWidth="1"/>
    <col min="3860" max="3861" width="9.140625" style="558"/>
    <col min="3862" max="3862" width="42" style="558" customWidth="1"/>
    <col min="3863" max="4096" width="9.140625" style="558"/>
    <col min="4097" max="4097" width="17.85546875" style="558" customWidth="1"/>
    <col min="4098" max="4098" width="4" style="558" customWidth="1"/>
    <col min="4099" max="4099" width="10.85546875" style="558" customWidth="1"/>
    <col min="4100" max="4100" width="5.7109375" style="558" customWidth="1"/>
    <col min="4101" max="4101" width="5.42578125" style="558" customWidth="1"/>
    <col min="4102" max="4102" width="24.140625" style="558" customWidth="1"/>
    <col min="4103" max="4103" width="5.28515625" style="558" customWidth="1"/>
    <col min="4104" max="4104" width="5.42578125" style="558" customWidth="1"/>
    <col min="4105" max="4105" width="39.42578125" style="558" customWidth="1"/>
    <col min="4106" max="4106" width="4.7109375" style="558" customWidth="1"/>
    <col min="4107" max="4107" width="7" style="558" customWidth="1"/>
    <col min="4108" max="4108" width="4.85546875" style="558" customWidth="1"/>
    <col min="4109" max="4109" width="9.7109375" style="558" customWidth="1"/>
    <col min="4110" max="4112" width="0" style="558" hidden="1" customWidth="1"/>
    <col min="4113" max="4113" width="6.7109375" style="558" customWidth="1"/>
    <col min="4114" max="4114" width="6" style="558" customWidth="1"/>
    <col min="4115" max="4115" width="6.28515625" style="558" customWidth="1"/>
    <col min="4116" max="4117" width="9.140625" style="558"/>
    <col min="4118" max="4118" width="42" style="558" customWidth="1"/>
    <col min="4119" max="4352" width="9.140625" style="558"/>
    <col min="4353" max="4353" width="17.85546875" style="558" customWidth="1"/>
    <col min="4354" max="4354" width="4" style="558" customWidth="1"/>
    <col min="4355" max="4355" width="10.85546875" style="558" customWidth="1"/>
    <col min="4356" max="4356" width="5.7109375" style="558" customWidth="1"/>
    <col min="4357" max="4357" width="5.42578125" style="558" customWidth="1"/>
    <col min="4358" max="4358" width="24.140625" style="558" customWidth="1"/>
    <col min="4359" max="4359" width="5.28515625" style="558" customWidth="1"/>
    <col min="4360" max="4360" width="5.42578125" style="558" customWidth="1"/>
    <col min="4361" max="4361" width="39.42578125" style="558" customWidth="1"/>
    <col min="4362" max="4362" width="4.7109375" style="558" customWidth="1"/>
    <col min="4363" max="4363" width="7" style="558" customWidth="1"/>
    <col min="4364" max="4364" width="4.85546875" style="558" customWidth="1"/>
    <col min="4365" max="4365" width="9.7109375" style="558" customWidth="1"/>
    <col min="4366" max="4368" width="0" style="558" hidden="1" customWidth="1"/>
    <col min="4369" max="4369" width="6.7109375" style="558" customWidth="1"/>
    <col min="4370" max="4370" width="6" style="558" customWidth="1"/>
    <col min="4371" max="4371" width="6.28515625" style="558" customWidth="1"/>
    <col min="4372" max="4373" width="9.140625" style="558"/>
    <col min="4374" max="4374" width="42" style="558" customWidth="1"/>
    <col min="4375" max="4608" width="9.140625" style="558"/>
    <col min="4609" max="4609" width="17.85546875" style="558" customWidth="1"/>
    <col min="4610" max="4610" width="4" style="558" customWidth="1"/>
    <col min="4611" max="4611" width="10.85546875" style="558" customWidth="1"/>
    <col min="4612" max="4612" width="5.7109375" style="558" customWidth="1"/>
    <col min="4613" max="4613" width="5.42578125" style="558" customWidth="1"/>
    <col min="4614" max="4614" width="24.140625" style="558" customWidth="1"/>
    <col min="4615" max="4615" width="5.28515625" style="558" customWidth="1"/>
    <col min="4616" max="4616" width="5.42578125" style="558" customWidth="1"/>
    <col min="4617" max="4617" width="39.42578125" style="558" customWidth="1"/>
    <col min="4618" max="4618" width="4.7109375" style="558" customWidth="1"/>
    <col min="4619" max="4619" width="7" style="558" customWidth="1"/>
    <col min="4620" max="4620" width="4.85546875" style="558" customWidth="1"/>
    <col min="4621" max="4621" width="9.7109375" style="558" customWidth="1"/>
    <col min="4622" max="4624" width="0" style="558" hidden="1" customWidth="1"/>
    <col min="4625" max="4625" width="6.7109375" style="558" customWidth="1"/>
    <col min="4626" max="4626" width="6" style="558" customWidth="1"/>
    <col min="4627" max="4627" width="6.28515625" style="558" customWidth="1"/>
    <col min="4628" max="4629" width="9.140625" style="558"/>
    <col min="4630" max="4630" width="42" style="558" customWidth="1"/>
    <col min="4631" max="4864" width="9.140625" style="558"/>
    <col min="4865" max="4865" width="17.85546875" style="558" customWidth="1"/>
    <col min="4866" max="4866" width="4" style="558" customWidth="1"/>
    <col min="4867" max="4867" width="10.85546875" style="558" customWidth="1"/>
    <col min="4868" max="4868" width="5.7109375" style="558" customWidth="1"/>
    <col min="4869" max="4869" width="5.42578125" style="558" customWidth="1"/>
    <col min="4870" max="4870" width="24.140625" style="558" customWidth="1"/>
    <col min="4871" max="4871" width="5.28515625" style="558" customWidth="1"/>
    <col min="4872" max="4872" width="5.42578125" style="558" customWidth="1"/>
    <col min="4873" max="4873" width="39.42578125" style="558" customWidth="1"/>
    <col min="4874" max="4874" width="4.7109375" style="558" customWidth="1"/>
    <col min="4875" max="4875" width="7" style="558" customWidth="1"/>
    <col min="4876" max="4876" width="4.85546875" style="558" customWidth="1"/>
    <col min="4877" max="4877" width="9.7109375" style="558" customWidth="1"/>
    <col min="4878" max="4880" width="0" style="558" hidden="1" customWidth="1"/>
    <col min="4881" max="4881" width="6.7109375" style="558" customWidth="1"/>
    <col min="4882" max="4882" width="6" style="558" customWidth="1"/>
    <col min="4883" max="4883" width="6.28515625" style="558" customWidth="1"/>
    <col min="4884" max="4885" width="9.140625" style="558"/>
    <col min="4886" max="4886" width="42" style="558" customWidth="1"/>
    <col min="4887" max="5120" width="9.140625" style="558"/>
    <col min="5121" max="5121" width="17.85546875" style="558" customWidth="1"/>
    <col min="5122" max="5122" width="4" style="558" customWidth="1"/>
    <col min="5123" max="5123" width="10.85546875" style="558" customWidth="1"/>
    <col min="5124" max="5124" width="5.7109375" style="558" customWidth="1"/>
    <col min="5125" max="5125" width="5.42578125" style="558" customWidth="1"/>
    <col min="5126" max="5126" width="24.140625" style="558" customWidth="1"/>
    <col min="5127" max="5127" width="5.28515625" style="558" customWidth="1"/>
    <col min="5128" max="5128" width="5.42578125" style="558" customWidth="1"/>
    <col min="5129" max="5129" width="39.42578125" style="558" customWidth="1"/>
    <col min="5130" max="5130" width="4.7109375" style="558" customWidth="1"/>
    <col min="5131" max="5131" width="7" style="558" customWidth="1"/>
    <col min="5132" max="5132" width="4.85546875" style="558" customWidth="1"/>
    <col min="5133" max="5133" width="9.7109375" style="558" customWidth="1"/>
    <col min="5134" max="5136" width="0" style="558" hidden="1" customWidth="1"/>
    <col min="5137" max="5137" width="6.7109375" style="558" customWidth="1"/>
    <col min="5138" max="5138" width="6" style="558" customWidth="1"/>
    <col min="5139" max="5139" width="6.28515625" style="558" customWidth="1"/>
    <col min="5140" max="5141" width="9.140625" style="558"/>
    <col min="5142" max="5142" width="42" style="558" customWidth="1"/>
    <col min="5143" max="5376" width="9.140625" style="558"/>
    <col min="5377" max="5377" width="17.85546875" style="558" customWidth="1"/>
    <col min="5378" max="5378" width="4" style="558" customWidth="1"/>
    <col min="5379" max="5379" width="10.85546875" style="558" customWidth="1"/>
    <col min="5380" max="5380" width="5.7109375" style="558" customWidth="1"/>
    <col min="5381" max="5381" width="5.42578125" style="558" customWidth="1"/>
    <col min="5382" max="5382" width="24.140625" style="558" customWidth="1"/>
    <col min="5383" max="5383" width="5.28515625" style="558" customWidth="1"/>
    <col min="5384" max="5384" width="5.42578125" style="558" customWidth="1"/>
    <col min="5385" max="5385" width="39.42578125" style="558" customWidth="1"/>
    <col min="5386" max="5386" width="4.7109375" style="558" customWidth="1"/>
    <col min="5387" max="5387" width="7" style="558" customWidth="1"/>
    <col min="5388" max="5388" width="4.85546875" style="558" customWidth="1"/>
    <col min="5389" max="5389" width="9.7109375" style="558" customWidth="1"/>
    <col min="5390" max="5392" width="0" style="558" hidden="1" customWidth="1"/>
    <col min="5393" max="5393" width="6.7109375" style="558" customWidth="1"/>
    <col min="5394" max="5394" width="6" style="558" customWidth="1"/>
    <col min="5395" max="5395" width="6.28515625" style="558" customWidth="1"/>
    <col min="5396" max="5397" width="9.140625" style="558"/>
    <col min="5398" max="5398" width="42" style="558" customWidth="1"/>
    <col min="5399" max="5632" width="9.140625" style="558"/>
    <col min="5633" max="5633" width="17.85546875" style="558" customWidth="1"/>
    <col min="5634" max="5634" width="4" style="558" customWidth="1"/>
    <col min="5635" max="5635" width="10.85546875" style="558" customWidth="1"/>
    <col min="5636" max="5636" width="5.7109375" style="558" customWidth="1"/>
    <col min="5637" max="5637" width="5.42578125" style="558" customWidth="1"/>
    <col min="5638" max="5638" width="24.140625" style="558" customWidth="1"/>
    <col min="5639" max="5639" width="5.28515625" style="558" customWidth="1"/>
    <col min="5640" max="5640" width="5.42578125" style="558" customWidth="1"/>
    <col min="5641" max="5641" width="39.42578125" style="558" customWidth="1"/>
    <col min="5642" max="5642" width="4.7109375" style="558" customWidth="1"/>
    <col min="5643" max="5643" width="7" style="558" customWidth="1"/>
    <col min="5644" max="5644" width="4.85546875" style="558" customWidth="1"/>
    <col min="5645" max="5645" width="9.7109375" style="558" customWidth="1"/>
    <col min="5646" max="5648" width="0" style="558" hidden="1" customWidth="1"/>
    <col min="5649" max="5649" width="6.7109375" style="558" customWidth="1"/>
    <col min="5650" max="5650" width="6" style="558" customWidth="1"/>
    <col min="5651" max="5651" width="6.28515625" style="558" customWidth="1"/>
    <col min="5652" max="5653" width="9.140625" style="558"/>
    <col min="5654" max="5654" width="42" style="558" customWidth="1"/>
    <col min="5655" max="5888" width="9.140625" style="558"/>
    <col min="5889" max="5889" width="17.85546875" style="558" customWidth="1"/>
    <col min="5890" max="5890" width="4" style="558" customWidth="1"/>
    <col min="5891" max="5891" width="10.85546875" style="558" customWidth="1"/>
    <col min="5892" max="5892" width="5.7109375" style="558" customWidth="1"/>
    <col min="5893" max="5893" width="5.42578125" style="558" customWidth="1"/>
    <col min="5894" max="5894" width="24.140625" style="558" customWidth="1"/>
    <col min="5895" max="5895" width="5.28515625" style="558" customWidth="1"/>
    <col min="5896" max="5896" width="5.42578125" style="558" customWidth="1"/>
    <col min="5897" max="5897" width="39.42578125" style="558" customWidth="1"/>
    <col min="5898" max="5898" width="4.7109375" style="558" customWidth="1"/>
    <col min="5899" max="5899" width="7" style="558" customWidth="1"/>
    <col min="5900" max="5900" width="4.85546875" style="558" customWidth="1"/>
    <col min="5901" max="5901" width="9.7109375" style="558" customWidth="1"/>
    <col min="5902" max="5904" width="0" style="558" hidden="1" customWidth="1"/>
    <col min="5905" max="5905" width="6.7109375" style="558" customWidth="1"/>
    <col min="5906" max="5906" width="6" style="558" customWidth="1"/>
    <col min="5907" max="5907" width="6.28515625" style="558" customWidth="1"/>
    <col min="5908" max="5909" width="9.140625" style="558"/>
    <col min="5910" max="5910" width="42" style="558" customWidth="1"/>
    <col min="5911" max="6144" width="9.140625" style="558"/>
    <col min="6145" max="6145" width="17.85546875" style="558" customWidth="1"/>
    <col min="6146" max="6146" width="4" style="558" customWidth="1"/>
    <col min="6147" max="6147" width="10.85546875" style="558" customWidth="1"/>
    <col min="6148" max="6148" width="5.7109375" style="558" customWidth="1"/>
    <col min="6149" max="6149" width="5.42578125" style="558" customWidth="1"/>
    <col min="6150" max="6150" width="24.140625" style="558" customWidth="1"/>
    <col min="6151" max="6151" width="5.28515625" style="558" customWidth="1"/>
    <col min="6152" max="6152" width="5.42578125" style="558" customWidth="1"/>
    <col min="6153" max="6153" width="39.42578125" style="558" customWidth="1"/>
    <col min="6154" max="6154" width="4.7109375" style="558" customWidth="1"/>
    <col min="6155" max="6155" width="7" style="558" customWidth="1"/>
    <col min="6156" max="6156" width="4.85546875" style="558" customWidth="1"/>
    <col min="6157" max="6157" width="9.7109375" style="558" customWidth="1"/>
    <col min="6158" max="6160" width="0" style="558" hidden="1" customWidth="1"/>
    <col min="6161" max="6161" width="6.7109375" style="558" customWidth="1"/>
    <col min="6162" max="6162" width="6" style="558" customWidth="1"/>
    <col min="6163" max="6163" width="6.28515625" style="558" customWidth="1"/>
    <col min="6164" max="6165" width="9.140625" style="558"/>
    <col min="6166" max="6166" width="42" style="558" customWidth="1"/>
    <col min="6167" max="6400" width="9.140625" style="558"/>
    <col min="6401" max="6401" width="17.85546875" style="558" customWidth="1"/>
    <col min="6402" max="6402" width="4" style="558" customWidth="1"/>
    <col min="6403" max="6403" width="10.85546875" style="558" customWidth="1"/>
    <col min="6404" max="6404" width="5.7109375" style="558" customWidth="1"/>
    <col min="6405" max="6405" width="5.42578125" style="558" customWidth="1"/>
    <col min="6406" max="6406" width="24.140625" style="558" customWidth="1"/>
    <col min="6407" max="6407" width="5.28515625" style="558" customWidth="1"/>
    <col min="6408" max="6408" width="5.42578125" style="558" customWidth="1"/>
    <col min="6409" max="6409" width="39.42578125" style="558" customWidth="1"/>
    <col min="6410" max="6410" width="4.7109375" style="558" customWidth="1"/>
    <col min="6411" max="6411" width="7" style="558" customWidth="1"/>
    <col min="6412" max="6412" width="4.85546875" style="558" customWidth="1"/>
    <col min="6413" max="6413" width="9.7109375" style="558" customWidth="1"/>
    <col min="6414" max="6416" width="0" style="558" hidden="1" customWidth="1"/>
    <col min="6417" max="6417" width="6.7109375" style="558" customWidth="1"/>
    <col min="6418" max="6418" width="6" style="558" customWidth="1"/>
    <col min="6419" max="6419" width="6.28515625" style="558" customWidth="1"/>
    <col min="6420" max="6421" width="9.140625" style="558"/>
    <col min="6422" max="6422" width="42" style="558" customWidth="1"/>
    <col min="6423" max="6656" width="9.140625" style="558"/>
    <col min="6657" max="6657" width="17.85546875" style="558" customWidth="1"/>
    <col min="6658" max="6658" width="4" style="558" customWidth="1"/>
    <col min="6659" max="6659" width="10.85546875" style="558" customWidth="1"/>
    <col min="6660" max="6660" width="5.7109375" style="558" customWidth="1"/>
    <col min="6661" max="6661" width="5.42578125" style="558" customWidth="1"/>
    <col min="6662" max="6662" width="24.140625" style="558" customWidth="1"/>
    <col min="6663" max="6663" width="5.28515625" style="558" customWidth="1"/>
    <col min="6664" max="6664" width="5.42578125" style="558" customWidth="1"/>
    <col min="6665" max="6665" width="39.42578125" style="558" customWidth="1"/>
    <col min="6666" max="6666" width="4.7109375" style="558" customWidth="1"/>
    <col min="6667" max="6667" width="7" style="558" customWidth="1"/>
    <col min="6668" max="6668" width="4.85546875" style="558" customWidth="1"/>
    <col min="6669" max="6669" width="9.7109375" style="558" customWidth="1"/>
    <col min="6670" max="6672" width="0" style="558" hidden="1" customWidth="1"/>
    <col min="6673" max="6673" width="6.7109375" style="558" customWidth="1"/>
    <col min="6674" max="6674" width="6" style="558" customWidth="1"/>
    <col min="6675" max="6675" width="6.28515625" style="558" customWidth="1"/>
    <col min="6676" max="6677" width="9.140625" style="558"/>
    <col min="6678" max="6678" width="42" style="558" customWidth="1"/>
    <col min="6679" max="6912" width="9.140625" style="558"/>
    <col min="6913" max="6913" width="17.85546875" style="558" customWidth="1"/>
    <col min="6914" max="6914" width="4" style="558" customWidth="1"/>
    <col min="6915" max="6915" width="10.85546875" style="558" customWidth="1"/>
    <col min="6916" max="6916" width="5.7109375" style="558" customWidth="1"/>
    <col min="6917" max="6917" width="5.42578125" style="558" customWidth="1"/>
    <col min="6918" max="6918" width="24.140625" style="558" customWidth="1"/>
    <col min="6919" max="6919" width="5.28515625" style="558" customWidth="1"/>
    <col min="6920" max="6920" width="5.42578125" style="558" customWidth="1"/>
    <col min="6921" max="6921" width="39.42578125" style="558" customWidth="1"/>
    <col min="6922" max="6922" width="4.7109375" style="558" customWidth="1"/>
    <col min="6923" max="6923" width="7" style="558" customWidth="1"/>
    <col min="6924" max="6924" width="4.85546875" style="558" customWidth="1"/>
    <col min="6925" max="6925" width="9.7109375" style="558" customWidth="1"/>
    <col min="6926" max="6928" width="0" style="558" hidden="1" customWidth="1"/>
    <col min="6929" max="6929" width="6.7109375" style="558" customWidth="1"/>
    <col min="6930" max="6930" width="6" style="558" customWidth="1"/>
    <col min="6931" max="6931" width="6.28515625" style="558" customWidth="1"/>
    <col min="6932" max="6933" width="9.140625" style="558"/>
    <col min="6934" max="6934" width="42" style="558" customWidth="1"/>
    <col min="6935" max="7168" width="9.140625" style="558"/>
    <col min="7169" max="7169" width="17.85546875" style="558" customWidth="1"/>
    <col min="7170" max="7170" width="4" style="558" customWidth="1"/>
    <col min="7171" max="7171" width="10.85546875" style="558" customWidth="1"/>
    <col min="7172" max="7172" width="5.7109375" style="558" customWidth="1"/>
    <col min="7173" max="7173" width="5.42578125" style="558" customWidth="1"/>
    <col min="7174" max="7174" width="24.140625" style="558" customWidth="1"/>
    <col min="7175" max="7175" width="5.28515625" style="558" customWidth="1"/>
    <col min="7176" max="7176" width="5.42578125" style="558" customWidth="1"/>
    <col min="7177" max="7177" width="39.42578125" style="558" customWidth="1"/>
    <col min="7178" max="7178" width="4.7109375" style="558" customWidth="1"/>
    <col min="7179" max="7179" width="7" style="558" customWidth="1"/>
    <col min="7180" max="7180" width="4.85546875" style="558" customWidth="1"/>
    <col min="7181" max="7181" width="9.7109375" style="558" customWidth="1"/>
    <col min="7182" max="7184" width="0" style="558" hidden="1" customWidth="1"/>
    <col min="7185" max="7185" width="6.7109375" style="558" customWidth="1"/>
    <col min="7186" max="7186" width="6" style="558" customWidth="1"/>
    <col min="7187" max="7187" width="6.28515625" style="558" customWidth="1"/>
    <col min="7188" max="7189" width="9.140625" style="558"/>
    <col min="7190" max="7190" width="42" style="558" customWidth="1"/>
    <col min="7191" max="7424" width="9.140625" style="558"/>
    <col min="7425" max="7425" width="17.85546875" style="558" customWidth="1"/>
    <col min="7426" max="7426" width="4" style="558" customWidth="1"/>
    <col min="7427" max="7427" width="10.85546875" style="558" customWidth="1"/>
    <col min="7428" max="7428" width="5.7109375" style="558" customWidth="1"/>
    <col min="7429" max="7429" width="5.42578125" style="558" customWidth="1"/>
    <col min="7430" max="7430" width="24.140625" style="558" customWidth="1"/>
    <col min="7431" max="7431" width="5.28515625" style="558" customWidth="1"/>
    <col min="7432" max="7432" width="5.42578125" style="558" customWidth="1"/>
    <col min="7433" max="7433" width="39.42578125" style="558" customWidth="1"/>
    <col min="7434" max="7434" width="4.7109375" style="558" customWidth="1"/>
    <col min="7435" max="7435" width="7" style="558" customWidth="1"/>
    <col min="7436" max="7436" width="4.85546875" style="558" customWidth="1"/>
    <col min="7437" max="7437" width="9.7109375" style="558" customWidth="1"/>
    <col min="7438" max="7440" width="0" style="558" hidden="1" customWidth="1"/>
    <col min="7441" max="7441" width="6.7109375" style="558" customWidth="1"/>
    <col min="7442" max="7442" width="6" style="558" customWidth="1"/>
    <col min="7443" max="7443" width="6.28515625" style="558" customWidth="1"/>
    <col min="7444" max="7445" width="9.140625" style="558"/>
    <col min="7446" max="7446" width="42" style="558" customWidth="1"/>
    <col min="7447" max="7680" width="9.140625" style="558"/>
    <col min="7681" max="7681" width="17.85546875" style="558" customWidth="1"/>
    <col min="7682" max="7682" width="4" style="558" customWidth="1"/>
    <col min="7683" max="7683" width="10.85546875" style="558" customWidth="1"/>
    <col min="7684" max="7684" width="5.7109375" style="558" customWidth="1"/>
    <col min="7685" max="7685" width="5.42578125" style="558" customWidth="1"/>
    <col min="7686" max="7686" width="24.140625" style="558" customWidth="1"/>
    <col min="7687" max="7687" width="5.28515625" style="558" customWidth="1"/>
    <col min="7688" max="7688" width="5.42578125" style="558" customWidth="1"/>
    <col min="7689" max="7689" width="39.42578125" style="558" customWidth="1"/>
    <col min="7690" max="7690" width="4.7109375" style="558" customWidth="1"/>
    <col min="7691" max="7691" width="7" style="558" customWidth="1"/>
    <col min="7692" max="7692" width="4.85546875" style="558" customWidth="1"/>
    <col min="7693" max="7693" width="9.7109375" style="558" customWidth="1"/>
    <col min="7694" max="7696" width="0" style="558" hidden="1" customWidth="1"/>
    <col min="7697" max="7697" width="6.7109375" style="558" customWidth="1"/>
    <col min="7698" max="7698" width="6" style="558" customWidth="1"/>
    <col min="7699" max="7699" width="6.28515625" style="558" customWidth="1"/>
    <col min="7700" max="7701" width="9.140625" style="558"/>
    <col min="7702" max="7702" width="42" style="558" customWidth="1"/>
    <col min="7703" max="7936" width="9.140625" style="558"/>
    <col min="7937" max="7937" width="17.85546875" style="558" customWidth="1"/>
    <col min="7938" max="7938" width="4" style="558" customWidth="1"/>
    <col min="7939" max="7939" width="10.85546875" style="558" customWidth="1"/>
    <col min="7940" max="7940" width="5.7109375" style="558" customWidth="1"/>
    <col min="7941" max="7941" width="5.42578125" style="558" customWidth="1"/>
    <col min="7942" max="7942" width="24.140625" style="558" customWidth="1"/>
    <col min="7943" max="7943" width="5.28515625" style="558" customWidth="1"/>
    <col min="7944" max="7944" width="5.42578125" style="558" customWidth="1"/>
    <col min="7945" max="7945" width="39.42578125" style="558" customWidth="1"/>
    <col min="7946" max="7946" width="4.7109375" style="558" customWidth="1"/>
    <col min="7947" max="7947" width="7" style="558" customWidth="1"/>
    <col min="7948" max="7948" width="4.85546875" style="558" customWidth="1"/>
    <col min="7949" max="7949" width="9.7109375" style="558" customWidth="1"/>
    <col min="7950" max="7952" width="0" style="558" hidden="1" customWidth="1"/>
    <col min="7953" max="7953" width="6.7109375" style="558" customWidth="1"/>
    <col min="7954" max="7954" width="6" style="558" customWidth="1"/>
    <col min="7955" max="7955" width="6.28515625" style="558" customWidth="1"/>
    <col min="7956" max="7957" width="9.140625" style="558"/>
    <col min="7958" max="7958" width="42" style="558" customWidth="1"/>
    <col min="7959" max="8192" width="9.140625" style="558"/>
    <col min="8193" max="8193" width="17.85546875" style="558" customWidth="1"/>
    <col min="8194" max="8194" width="4" style="558" customWidth="1"/>
    <col min="8195" max="8195" width="10.85546875" style="558" customWidth="1"/>
    <col min="8196" max="8196" width="5.7109375" style="558" customWidth="1"/>
    <col min="8197" max="8197" width="5.42578125" style="558" customWidth="1"/>
    <col min="8198" max="8198" width="24.140625" style="558" customWidth="1"/>
    <col min="8199" max="8199" width="5.28515625" style="558" customWidth="1"/>
    <col min="8200" max="8200" width="5.42578125" style="558" customWidth="1"/>
    <col min="8201" max="8201" width="39.42578125" style="558" customWidth="1"/>
    <col min="8202" max="8202" width="4.7109375" style="558" customWidth="1"/>
    <col min="8203" max="8203" width="7" style="558" customWidth="1"/>
    <col min="8204" max="8204" width="4.85546875" style="558" customWidth="1"/>
    <col min="8205" max="8205" width="9.7109375" style="558" customWidth="1"/>
    <col min="8206" max="8208" width="0" style="558" hidden="1" customWidth="1"/>
    <col min="8209" max="8209" width="6.7109375" style="558" customWidth="1"/>
    <col min="8210" max="8210" width="6" style="558" customWidth="1"/>
    <col min="8211" max="8211" width="6.28515625" style="558" customWidth="1"/>
    <col min="8212" max="8213" width="9.140625" style="558"/>
    <col min="8214" max="8214" width="42" style="558" customWidth="1"/>
    <col min="8215" max="8448" width="9.140625" style="558"/>
    <col min="8449" max="8449" width="17.85546875" style="558" customWidth="1"/>
    <col min="8450" max="8450" width="4" style="558" customWidth="1"/>
    <col min="8451" max="8451" width="10.85546875" style="558" customWidth="1"/>
    <col min="8452" max="8452" width="5.7109375" style="558" customWidth="1"/>
    <col min="8453" max="8453" width="5.42578125" style="558" customWidth="1"/>
    <col min="8454" max="8454" width="24.140625" style="558" customWidth="1"/>
    <col min="8455" max="8455" width="5.28515625" style="558" customWidth="1"/>
    <col min="8456" max="8456" width="5.42578125" style="558" customWidth="1"/>
    <col min="8457" max="8457" width="39.42578125" style="558" customWidth="1"/>
    <col min="8458" max="8458" width="4.7109375" style="558" customWidth="1"/>
    <col min="8459" max="8459" width="7" style="558" customWidth="1"/>
    <col min="8460" max="8460" width="4.85546875" style="558" customWidth="1"/>
    <col min="8461" max="8461" width="9.7109375" style="558" customWidth="1"/>
    <col min="8462" max="8464" width="0" style="558" hidden="1" customWidth="1"/>
    <col min="8465" max="8465" width="6.7109375" style="558" customWidth="1"/>
    <col min="8466" max="8466" width="6" style="558" customWidth="1"/>
    <col min="8467" max="8467" width="6.28515625" style="558" customWidth="1"/>
    <col min="8468" max="8469" width="9.140625" style="558"/>
    <col min="8470" max="8470" width="42" style="558" customWidth="1"/>
    <col min="8471" max="8704" width="9.140625" style="558"/>
    <col min="8705" max="8705" width="17.85546875" style="558" customWidth="1"/>
    <col min="8706" max="8706" width="4" style="558" customWidth="1"/>
    <col min="8707" max="8707" width="10.85546875" style="558" customWidth="1"/>
    <col min="8708" max="8708" width="5.7109375" style="558" customWidth="1"/>
    <col min="8709" max="8709" width="5.42578125" style="558" customWidth="1"/>
    <col min="8710" max="8710" width="24.140625" style="558" customWidth="1"/>
    <col min="8711" max="8711" width="5.28515625" style="558" customWidth="1"/>
    <col min="8712" max="8712" width="5.42578125" style="558" customWidth="1"/>
    <col min="8713" max="8713" width="39.42578125" style="558" customWidth="1"/>
    <col min="8714" max="8714" width="4.7109375" style="558" customWidth="1"/>
    <col min="8715" max="8715" width="7" style="558" customWidth="1"/>
    <col min="8716" max="8716" width="4.85546875" style="558" customWidth="1"/>
    <col min="8717" max="8717" width="9.7109375" style="558" customWidth="1"/>
    <col min="8718" max="8720" width="0" style="558" hidden="1" customWidth="1"/>
    <col min="8721" max="8721" width="6.7109375" style="558" customWidth="1"/>
    <col min="8722" max="8722" width="6" style="558" customWidth="1"/>
    <col min="8723" max="8723" width="6.28515625" style="558" customWidth="1"/>
    <col min="8724" max="8725" width="9.140625" style="558"/>
    <col min="8726" max="8726" width="42" style="558" customWidth="1"/>
    <col min="8727" max="8960" width="9.140625" style="558"/>
    <col min="8961" max="8961" width="17.85546875" style="558" customWidth="1"/>
    <col min="8962" max="8962" width="4" style="558" customWidth="1"/>
    <col min="8963" max="8963" width="10.85546875" style="558" customWidth="1"/>
    <col min="8964" max="8964" width="5.7109375" style="558" customWidth="1"/>
    <col min="8965" max="8965" width="5.42578125" style="558" customWidth="1"/>
    <col min="8966" max="8966" width="24.140625" style="558" customWidth="1"/>
    <col min="8967" max="8967" width="5.28515625" style="558" customWidth="1"/>
    <col min="8968" max="8968" width="5.42578125" style="558" customWidth="1"/>
    <col min="8969" max="8969" width="39.42578125" style="558" customWidth="1"/>
    <col min="8970" max="8970" width="4.7109375" style="558" customWidth="1"/>
    <col min="8971" max="8971" width="7" style="558" customWidth="1"/>
    <col min="8972" max="8972" width="4.85546875" style="558" customWidth="1"/>
    <col min="8973" max="8973" width="9.7109375" style="558" customWidth="1"/>
    <col min="8974" max="8976" width="0" style="558" hidden="1" customWidth="1"/>
    <col min="8977" max="8977" width="6.7109375" style="558" customWidth="1"/>
    <col min="8978" max="8978" width="6" style="558" customWidth="1"/>
    <col min="8979" max="8979" width="6.28515625" style="558" customWidth="1"/>
    <col min="8980" max="8981" width="9.140625" style="558"/>
    <col min="8982" max="8982" width="42" style="558" customWidth="1"/>
    <col min="8983" max="9216" width="9.140625" style="558"/>
    <col min="9217" max="9217" width="17.85546875" style="558" customWidth="1"/>
    <col min="9218" max="9218" width="4" style="558" customWidth="1"/>
    <col min="9219" max="9219" width="10.85546875" style="558" customWidth="1"/>
    <col min="9220" max="9220" width="5.7109375" style="558" customWidth="1"/>
    <col min="9221" max="9221" width="5.42578125" style="558" customWidth="1"/>
    <col min="9222" max="9222" width="24.140625" style="558" customWidth="1"/>
    <col min="9223" max="9223" width="5.28515625" style="558" customWidth="1"/>
    <col min="9224" max="9224" width="5.42578125" style="558" customWidth="1"/>
    <col min="9225" max="9225" width="39.42578125" style="558" customWidth="1"/>
    <col min="9226" max="9226" width="4.7109375" style="558" customWidth="1"/>
    <col min="9227" max="9227" width="7" style="558" customWidth="1"/>
    <col min="9228" max="9228" width="4.85546875" style="558" customWidth="1"/>
    <col min="9229" max="9229" width="9.7109375" style="558" customWidth="1"/>
    <col min="9230" max="9232" width="0" style="558" hidden="1" customWidth="1"/>
    <col min="9233" max="9233" width="6.7109375" style="558" customWidth="1"/>
    <col min="9234" max="9234" width="6" style="558" customWidth="1"/>
    <col min="9235" max="9235" width="6.28515625" style="558" customWidth="1"/>
    <col min="9236" max="9237" width="9.140625" style="558"/>
    <col min="9238" max="9238" width="42" style="558" customWidth="1"/>
    <col min="9239" max="9472" width="9.140625" style="558"/>
    <col min="9473" max="9473" width="17.85546875" style="558" customWidth="1"/>
    <col min="9474" max="9474" width="4" style="558" customWidth="1"/>
    <col min="9475" max="9475" width="10.85546875" style="558" customWidth="1"/>
    <col min="9476" max="9476" width="5.7109375" style="558" customWidth="1"/>
    <col min="9477" max="9477" width="5.42578125" style="558" customWidth="1"/>
    <col min="9478" max="9478" width="24.140625" style="558" customWidth="1"/>
    <col min="9479" max="9479" width="5.28515625" style="558" customWidth="1"/>
    <col min="9480" max="9480" width="5.42578125" style="558" customWidth="1"/>
    <col min="9481" max="9481" width="39.42578125" style="558" customWidth="1"/>
    <col min="9482" max="9482" width="4.7109375" style="558" customWidth="1"/>
    <col min="9483" max="9483" width="7" style="558" customWidth="1"/>
    <col min="9484" max="9484" width="4.85546875" style="558" customWidth="1"/>
    <col min="9485" max="9485" width="9.7109375" style="558" customWidth="1"/>
    <col min="9486" max="9488" width="0" style="558" hidden="1" customWidth="1"/>
    <col min="9489" max="9489" width="6.7109375" style="558" customWidth="1"/>
    <col min="9490" max="9490" width="6" style="558" customWidth="1"/>
    <col min="9491" max="9491" width="6.28515625" style="558" customWidth="1"/>
    <col min="9492" max="9493" width="9.140625" style="558"/>
    <col min="9494" max="9494" width="42" style="558" customWidth="1"/>
    <col min="9495" max="9728" width="9.140625" style="558"/>
    <col min="9729" max="9729" width="17.85546875" style="558" customWidth="1"/>
    <col min="9730" max="9730" width="4" style="558" customWidth="1"/>
    <col min="9731" max="9731" width="10.85546875" style="558" customWidth="1"/>
    <col min="9732" max="9732" width="5.7109375" style="558" customWidth="1"/>
    <col min="9733" max="9733" width="5.42578125" style="558" customWidth="1"/>
    <col min="9734" max="9734" width="24.140625" style="558" customWidth="1"/>
    <col min="9735" max="9735" width="5.28515625" style="558" customWidth="1"/>
    <col min="9736" max="9736" width="5.42578125" style="558" customWidth="1"/>
    <col min="9737" max="9737" width="39.42578125" style="558" customWidth="1"/>
    <col min="9738" max="9738" width="4.7109375" style="558" customWidth="1"/>
    <col min="9739" max="9739" width="7" style="558" customWidth="1"/>
    <col min="9740" max="9740" width="4.85546875" style="558" customWidth="1"/>
    <col min="9741" max="9741" width="9.7109375" style="558" customWidth="1"/>
    <col min="9742" max="9744" width="0" style="558" hidden="1" customWidth="1"/>
    <col min="9745" max="9745" width="6.7109375" style="558" customWidth="1"/>
    <col min="9746" max="9746" width="6" style="558" customWidth="1"/>
    <col min="9747" max="9747" width="6.28515625" style="558" customWidth="1"/>
    <col min="9748" max="9749" width="9.140625" style="558"/>
    <col min="9750" max="9750" width="42" style="558" customWidth="1"/>
    <col min="9751" max="9984" width="9.140625" style="558"/>
    <col min="9985" max="9985" width="17.85546875" style="558" customWidth="1"/>
    <col min="9986" max="9986" width="4" style="558" customWidth="1"/>
    <col min="9987" max="9987" width="10.85546875" style="558" customWidth="1"/>
    <col min="9988" max="9988" width="5.7109375" style="558" customWidth="1"/>
    <col min="9989" max="9989" width="5.42578125" style="558" customWidth="1"/>
    <col min="9990" max="9990" width="24.140625" style="558" customWidth="1"/>
    <col min="9991" max="9991" width="5.28515625" style="558" customWidth="1"/>
    <col min="9992" max="9992" width="5.42578125" style="558" customWidth="1"/>
    <col min="9993" max="9993" width="39.42578125" style="558" customWidth="1"/>
    <col min="9994" max="9994" width="4.7109375" style="558" customWidth="1"/>
    <col min="9995" max="9995" width="7" style="558" customWidth="1"/>
    <col min="9996" max="9996" width="4.85546875" style="558" customWidth="1"/>
    <col min="9997" max="9997" width="9.7109375" style="558" customWidth="1"/>
    <col min="9998" max="10000" width="0" style="558" hidden="1" customWidth="1"/>
    <col min="10001" max="10001" width="6.7109375" style="558" customWidth="1"/>
    <col min="10002" max="10002" width="6" style="558" customWidth="1"/>
    <col min="10003" max="10003" width="6.28515625" style="558" customWidth="1"/>
    <col min="10004" max="10005" width="9.140625" style="558"/>
    <col min="10006" max="10006" width="42" style="558" customWidth="1"/>
    <col min="10007" max="10240" width="9.140625" style="558"/>
    <col min="10241" max="10241" width="17.85546875" style="558" customWidth="1"/>
    <col min="10242" max="10242" width="4" style="558" customWidth="1"/>
    <col min="10243" max="10243" width="10.85546875" style="558" customWidth="1"/>
    <col min="10244" max="10244" width="5.7109375" style="558" customWidth="1"/>
    <col min="10245" max="10245" width="5.42578125" style="558" customWidth="1"/>
    <col min="10246" max="10246" width="24.140625" style="558" customWidth="1"/>
    <col min="10247" max="10247" width="5.28515625" style="558" customWidth="1"/>
    <col min="10248" max="10248" width="5.42578125" style="558" customWidth="1"/>
    <col min="10249" max="10249" width="39.42578125" style="558" customWidth="1"/>
    <col min="10250" max="10250" width="4.7109375" style="558" customWidth="1"/>
    <col min="10251" max="10251" width="7" style="558" customWidth="1"/>
    <col min="10252" max="10252" width="4.85546875" style="558" customWidth="1"/>
    <col min="10253" max="10253" width="9.7109375" style="558" customWidth="1"/>
    <col min="10254" max="10256" width="0" style="558" hidden="1" customWidth="1"/>
    <col min="10257" max="10257" width="6.7109375" style="558" customWidth="1"/>
    <col min="10258" max="10258" width="6" style="558" customWidth="1"/>
    <col min="10259" max="10259" width="6.28515625" style="558" customWidth="1"/>
    <col min="10260" max="10261" width="9.140625" style="558"/>
    <col min="10262" max="10262" width="42" style="558" customWidth="1"/>
    <col min="10263" max="10496" width="9.140625" style="558"/>
    <col min="10497" max="10497" width="17.85546875" style="558" customWidth="1"/>
    <col min="10498" max="10498" width="4" style="558" customWidth="1"/>
    <col min="10499" max="10499" width="10.85546875" style="558" customWidth="1"/>
    <col min="10500" max="10500" width="5.7109375" style="558" customWidth="1"/>
    <col min="10501" max="10501" width="5.42578125" style="558" customWidth="1"/>
    <col min="10502" max="10502" width="24.140625" style="558" customWidth="1"/>
    <col min="10503" max="10503" width="5.28515625" style="558" customWidth="1"/>
    <col min="10504" max="10504" width="5.42578125" style="558" customWidth="1"/>
    <col min="10505" max="10505" width="39.42578125" style="558" customWidth="1"/>
    <col min="10506" max="10506" width="4.7109375" style="558" customWidth="1"/>
    <col min="10507" max="10507" width="7" style="558" customWidth="1"/>
    <col min="10508" max="10508" width="4.85546875" style="558" customWidth="1"/>
    <col min="10509" max="10509" width="9.7109375" style="558" customWidth="1"/>
    <col min="10510" max="10512" width="0" style="558" hidden="1" customWidth="1"/>
    <col min="10513" max="10513" width="6.7109375" style="558" customWidth="1"/>
    <col min="10514" max="10514" width="6" style="558" customWidth="1"/>
    <col min="10515" max="10515" width="6.28515625" style="558" customWidth="1"/>
    <col min="10516" max="10517" width="9.140625" style="558"/>
    <col min="10518" max="10518" width="42" style="558" customWidth="1"/>
    <col min="10519" max="10752" width="9.140625" style="558"/>
    <col min="10753" max="10753" width="17.85546875" style="558" customWidth="1"/>
    <col min="10754" max="10754" width="4" style="558" customWidth="1"/>
    <col min="10755" max="10755" width="10.85546875" style="558" customWidth="1"/>
    <col min="10756" max="10756" width="5.7109375" style="558" customWidth="1"/>
    <col min="10757" max="10757" width="5.42578125" style="558" customWidth="1"/>
    <col min="10758" max="10758" width="24.140625" style="558" customWidth="1"/>
    <col min="10759" max="10759" width="5.28515625" style="558" customWidth="1"/>
    <col min="10760" max="10760" width="5.42578125" style="558" customWidth="1"/>
    <col min="10761" max="10761" width="39.42578125" style="558" customWidth="1"/>
    <col min="10762" max="10762" width="4.7109375" style="558" customWidth="1"/>
    <col min="10763" max="10763" width="7" style="558" customWidth="1"/>
    <col min="10764" max="10764" width="4.85546875" style="558" customWidth="1"/>
    <col min="10765" max="10765" width="9.7109375" style="558" customWidth="1"/>
    <col min="10766" max="10768" width="0" style="558" hidden="1" customWidth="1"/>
    <col min="10769" max="10769" width="6.7109375" style="558" customWidth="1"/>
    <col min="10770" max="10770" width="6" style="558" customWidth="1"/>
    <col min="10771" max="10771" width="6.28515625" style="558" customWidth="1"/>
    <col min="10772" max="10773" width="9.140625" style="558"/>
    <col min="10774" max="10774" width="42" style="558" customWidth="1"/>
    <col min="10775" max="11008" width="9.140625" style="558"/>
    <col min="11009" max="11009" width="17.85546875" style="558" customWidth="1"/>
    <col min="11010" max="11010" width="4" style="558" customWidth="1"/>
    <col min="11011" max="11011" width="10.85546875" style="558" customWidth="1"/>
    <col min="11012" max="11012" width="5.7109375" style="558" customWidth="1"/>
    <col min="11013" max="11013" width="5.42578125" style="558" customWidth="1"/>
    <col min="11014" max="11014" width="24.140625" style="558" customWidth="1"/>
    <col min="11015" max="11015" width="5.28515625" style="558" customWidth="1"/>
    <col min="11016" max="11016" width="5.42578125" style="558" customWidth="1"/>
    <col min="11017" max="11017" width="39.42578125" style="558" customWidth="1"/>
    <col min="11018" max="11018" width="4.7109375" style="558" customWidth="1"/>
    <col min="11019" max="11019" width="7" style="558" customWidth="1"/>
    <col min="11020" max="11020" width="4.85546875" style="558" customWidth="1"/>
    <col min="11021" max="11021" width="9.7109375" style="558" customWidth="1"/>
    <col min="11022" max="11024" width="0" style="558" hidden="1" customWidth="1"/>
    <col min="11025" max="11025" width="6.7109375" style="558" customWidth="1"/>
    <col min="11026" max="11026" width="6" style="558" customWidth="1"/>
    <col min="11027" max="11027" width="6.28515625" style="558" customWidth="1"/>
    <col min="11028" max="11029" width="9.140625" style="558"/>
    <col min="11030" max="11030" width="42" style="558" customWidth="1"/>
    <col min="11031" max="11264" width="9.140625" style="558"/>
    <col min="11265" max="11265" width="17.85546875" style="558" customWidth="1"/>
    <col min="11266" max="11266" width="4" style="558" customWidth="1"/>
    <col min="11267" max="11267" width="10.85546875" style="558" customWidth="1"/>
    <col min="11268" max="11268" width="5.7109375" style="558" customWidth="1"/>
    <col min="11269" max="11269" width="5.42578125" style="558" customWidth="1"/>
    <col min="11270" max="11270" width="24.140625" style="558" customWidth="1"/>
    <col min="11271" max="11271" width="5.28515625" style="558" customWidth="1"/>
    <col min="11272" max="11272" width="5.42578125" style="558" customWidth="1"/>
    <col min="11273" max="11273" width="39.42578125" style="558" customWidth="1"/>
    <col min="11274" max="11274" width="4.7109375" style="558" customWidth="1"/>
    <col min="11275" max="11275" width="7" style="558" customWidth="1"/>
    <col min="11276" max="11276" width="4.85546875" style="558" customWidth="1"/>
    <col min="11277" max="11277" width="9.7109375" style="558" customWidth="1"/>
    <col min="11278" max="11280" width="0" style="558" hidden="1" customWidth="1"/>
    <col min="11281" max="11281" width="6.7109375" style="558" customWidth="1"/>
    <col min="11282" max="11282" width="6" style="558" customWidth="1"/>
    <col min="11283" max="11283" width="6.28515625" style="558" customWidth="1"/>
    <col min="11284" max="11285" width="9.140625" style="558"/>
    <col min="11286" max="11286" width="42" style="558" customWidth="1"/>
    <col min="11287" max="11520" width="9.140625" style="558"/>
    <col min="11521" max="11521" width="17.85546875" style="558" customWidth="1"/>
    <col min="11522" max="11522" width="4" style="558" customWidth="1"/>
    <col min="11523" max="11523" width="10.85546875" style="558" customWidth="1"/>
    <col min="11524" max="11524" width="5.7109375" style="558" customWidth="1"/>
    <col min="11525" max="11525" width="5.42578125" style="558" customWidth="1"/>
    <col min="11526" max="11526" width="24.140625" style="558" customWidth="1"/>
    <col min="11527" max="11527" width="5.28515625" style="558" customWidth="1"/>
    <col min="11528" max="11528" width="5.42578125" style="558" customWidth="1"/>
    <col min="11529" max="11529" width="39.42578125" style="558" customWidth="1"/>
    <col min="11530" max="11530" width="4.7109375" style="558" customWidth="1"/>
    <col min="11531" max="11531" width="7" style="558" customWidth="1"/>
    <col min="11532" max="11532" width="4.85546875" style="558" customWidth="1"/>
    <col min="11533" max="11533" width="9.7109375" style="558" customWidth="1"/>
    <col min="11534" max="11536" width="0" style="558" hidden="1" customWidth="1"/>
    <col min="11537" max="11537" width="6.7109375" style="558" customWidth="1"/>
    <col min="11538" max="11538" width="6" style="558" customWidth="1"/>
    <col min="11539" max="11539" width="6.28515625" style="558" customWidth="1"/>
    <col min="11540" max="11541" width="9.140625" style="558"/>
    <col min="11542" max="11542" width="42" style="558" customWidth="1"/>
    <col min="11543" max="11776" width="9.140625" style="558"/>
    <col min="11777" max="11777" width="17.85546875" style="558" customWidth="1"/>
    <col min="11778" max="11778" width="4" style="558" customWidth="1"/>
    <col min="11779" max="11779" width="10.85546875" style="558" customWidth="1"/>
    <col min="11780" max="11780" width="5.7109375" style="558" customWidth="1"/>
    <col min="11781" max="11781" width="5.42578125" style="558" customWidth="1"/>
    <col min="11782" max="11782" width="24.140625" style="558" customWidth="1"/>
    <col min="11783" max="11783" width="5.28515625" style="558" customWidth="1"/>
    <col min="11784" max="11784" width="5.42578125" style="558" customWidth="1"/>
    <col min="11785" max="11785" width="39.42578125" style="558" customWidth="1"/>
    <col min="11786" max="11786" width="4.7109375" style="558" customWidth="1"/>
    <col min="11787" max="11787" width="7" style="558" customWidth="1"/>
    <col min="11788" max="11788" width="4.85546875" style="558" customWidth="1"/>
    <col min="11789" max="11789" width="9.7109375" style="558" customWidth="1"/>
    <col min="11790" max="11792" width="0" style="558" hidden="1" customWidth="1"/>
    <col min="11793" max="11793" width="6.7109375" style="558" customWidth="1"/>
    <col min="11794" max="11794" width="6" style="558" customWidth="1"/>
    <col min="11795" max="11795" width="6.28515625" style="558" customWidth="1"/>
    <col min="11796" max="11797" width="9.140625" style="558"/>
    <col min="11798" max="11798" width="42" style="558" customWidth="1"/>
    <col min="11799" max="12032" width="9.140625" style="558"/>
    <col min="12033" max="12033" width="17.85546875" style="558" customWidth="1"/>
    <col min="12034" max="12034" width="4" style="558" customWidth="1"/>
    <col min="12035" max="12035" width="10.85546875" style="558" customWidth="1"/>
    <col min="12036" max="12036" width="5.7109375" style="558" customWidth="1"/>
    <col min="12037" max="12037" width="5.42578125" style="558" customWidth="1"/>
    <col min="12038" max="12038" width="24.140625" style="558" customWidth="1"/>
    <col min="12039" max="12039" width="5.28515625" style="558" customWidth="1"/>
    <col min="12040" max="12040" width="5.42578125" style="558" customWidth="1"/>
    <col min="12041" max="12041" width="39.42578125" style="558" customWidth="1"/>
    <col min="12042" max="12042" width="4.7109375" style="558" customWidth="1"/>
    <col min="12043" max="12043" width="7" style="558" customWidth="1"/>
    <col min="12044" max="12044" width="4.85546875" style="558" customWidth="1"/>
    <col min="12045" max="12045" width="9.7109375" style="558" customWidth="1"/>
    <col min="12046" max="12048" width="0" style="558" hidden="1" customWidth="1"/>
    <col min="12049" max="12049" width="6.7109375" style="558" customWidth="1"/>
    <col min="12050" max="12050" width="6" style="558" customWidth="1"/>
    <col min="12051" max="12051" width="6.28515625" style="558" customWidth="1"/>
    <col min="12052" max="12053" width="9.140625" style="558"/>
    <col min="12054" max="12054" width="42" style="558" customWidth="1"/>
    <col min="12055" max="12288" width="9.140625" style="558"/>
    <col min="12289" max="12289" width="17.85546875" style="558" customWidth="1"/>
    <col min="12290" max="12290" width="4" style="558" customWidth="1"/>
    <col min="12291" max="12291" width="10.85546875" style="558" customWidth="1"/>
    <col min="12292" max="12292" width="5.7109375" style="558" customWidth="1"/>
    <col min="12293" max="12293" width="5.42578125" style="558" customWidth="1"/>
    <col min="12294" max="12294" width="24.140625" style="558" customWidth="1"/>
    <col min="12295" max="12295" width="5.28515625" style="558" customWidth="1"/>
    <col min="12296" max="12296" width="5.42578125" style="558" customWidth="1"/>
    <col min="12297" max="12297" width="39.42578125" style="558" customWidth="1"/>
    <col min="12298" max="12298" width="4.7109375" style="558" customWidth="1"/>
    <col min="12299" max="12299" width="7" style="558" customWidth="1"/>
    <col min="12300" max="12300" width="4.85546875" style="558" customWidth="1"/>
    <col min="12301" max="12301" width="9.7109375" style="558" customWidth="1"/>
    <col min="12302" max="12304" width="0" style="558" hidden="1" customWidth="1"/>
    <col min="12305" max="12305" width="6.7109375" style="558" customWidth="1"/>
    <col min="12306" max="12306" width="6" style="558" customWidth="1"/>
    <col min="12307" max="12307" width="6.28515625" style="558" customWidth="1"/>
    <col min="12308" max="12309" width="9.140625" style="558"/>
    <col min="12310" max="12310" width="42" style="558" customWidth="1"/>
    <col min="12311" max="12544" width="9.140625" style="558"/>
    <col min="12545" max="12545" width="17.85546875" style="558" customWidth="1"/>
    <col min="12546" max="12546" width="4" style="558" customWidth="1"/>
    <col min="12547" max="12547" width="10.85546875" style="558" customWidth="1"/>
    <col min="12548" max="12548" width="5.7109375" style="558" customWidth="1"/>
    <col min="12549" max="12549" width="5.42578125" style="558" customWidth="1"/>
    <col min="12550" max="12550" width="24.140625" style="558" customWidth="1"/>
    <col min="12551" max="12551" width="5.28515625" style="558" customWidth="1"/>
    <col min="12552" max="12552" width="5.42578125" style="558" customWidth="1"/>
    <col min="12553" max="12553" width="39.42578125" style="558" customWidth="1"/>
    <col min="12554" max="12554" width="4.7109375" style="558" customWidth="1"/>
    <col min="12555" max="12555" width="7" style="558" customWidth="1"/>
    <col min="12556" max="12556" width="4.85546875" style="558" customWidth="1"/>
    <col min="12557" max="12557" width="9.7109375" style="558" customWidth="1"/>
    <col min="12558" max="12560" width="0" style="558" hidden="1" customWidth="1"/>
    <col min="12561" max="12561" width="6.7109375" style="558" customWidth="1"/>
    <col min="12562" max="12562" width="6" style="558" customWidth="1"/>
    <col min="12563" max="12563" width="6.28515625" style="558" customWidth="1"/>
    <col min="12564" max="12565" width="9.140625" style="558"/>
    <col min="12566" max="12566" width="42" style="558" customWidth="1"/>
    <col min="12567" max="12800" width="9.140625" style="558"/>
    <col min="12801" max="12801" width="17.85546875" style="558" customWidth="1"/>
    <col min="12802" max="12802" width="4" style="558" customWidth="1"/>
    <col min="12803" max="12803" width="10.85546875" style="558" customWidth="1"/>
    <col min="12804" max="12804" width="5.7109375" style="558" customWidth="1"/>
    <col min="12805" max="12805" width="5.42578125" style="558" customWidth="1"/>
    <col min="12806" max="12806" width="24.140625" style="558" customWidth="1"/>
    <col min="12807" max="12807" width="5.28515625" style="558" customWidth="1"/>
    <col min="12808" max="12808" width="5.42578125" style="558" customWidth="1"/>
    <col min="12809" max="12809" width="39.42578125" style="558" customWidth="1"/>
    <col min="12810" max="12810" width="4.7109375" style="558" customWidth="1"/>
    <col min="12811" max="12811" width="7" style="558" customWidth="1"/>
    <col min="12812" max="12812" width="4.85546875" style="558" customWidth="1"/>
    <col min="12813" max="12813" width="9.7109375" style="558" customWidth="1"/>
    <col min="12814" max="12816" width="0" style="558" hidden="1" customWidth="1"/>
    <col min="12817" max="12817" width="6.7109375" style="558" customWidth="1"/>
    <col min="12818" max="12818" width="6" style="558" customWidth="1"/>
    <col min="12819" max="12819" width="6.28515625" style="558" customWidth="1"/>
    <col min="12820" max="12821" width="9.140625" style="558"/>
    <col min="12822" max="12822" width="42" style="558" customWidth="1"/>
    <col min="12823" max="13056" width="9.140625" style="558"/>
    <col min="13057" max="13057" width="17.85546875" style="558" customWidth="1"/>
    <col min="13058" max="13058" width="4" style="558" customWidth="1"/>
    <col min="13059" max="13059" width="10.85546875" style="558" customWidth="1"/>
    <col min="13060" max="13060" width="5.7109375" style="558" customWidth="1"/>
    <col min="13061" max="13061" width="5.42578125" style="558" customWidth="1"/>
    <col min="13062" max="13062" width="24.140625" style="558" customWidth="1"/>
    <col min="13063" max="13063" width="5.28515625" style="558" customWidth="1"/>
    <col min="13064" max="13064" width="5.42578125" style="558" customWidth="1"/>
    <col min="13065" max="13065" width="39.42578125" style="558" customWidth="1"/>
    <col min="13066" max="13066" width="4.7109375" style="558" customWidth="1"/>
    <col min="13067" max="13067" width="7" style="558" customWidth="1"/>
    <col min="13068" max="13068" width="4.85546875" style="558" customWidth="1"/>
    <col min="13069" max="13069" width="9.7109375" style="558" customWidth="1"/>
    <col min="13070" max="13072" width="0" style="558" hidden="1" customWidth="1"/>
    <col min="13073" max="13073" width="6.7109375" style="558" customWidth="1"/>
    <col min="13074" max="13074" width="6" style="558" customWidth="1"/>
    <col min="13075" max="13075" width="6.28515625" style="558" customWidth="1"/>
    <col min="13076" max="13077" width="9.140625" style="558"/>
    <col min="13078" max="13078" width="42" style="558" customWidth="1"/>
    <col min="13079" max="13312" width="9.140625" style="558"/>
    <col min="13313" max="13313" width="17.85546875" style="558" customWidth="1"/>
    <col min="13314" max="13314" width="4" style="558" customWidth="1"/>
    <col min="13315" max="13315" width="10.85546875" style="558" customWidth="1"/>
    <col min="13316" max="13316" width="5.7109375" style="558" customWidth="1"/>
    <col min="13317" max="13317" width="5.42578125" style="558" customWidth="1"/>
    <col min="13318" max="13318" width="24.140625" style="558" customWidth="1"/>
    <col min="13319" max="13319" width="5.28515625" style="558" customWidth="1"/>
    <col min="13320" max="13320" width="5.42578125" style="558" customWidth="1"/>
    <col min="13321" max="13321" width="39.42578125" style="558" customWidth="1"/>
    <col min="13322" max="13322" width="4.7109375" style="558" customWidth="1"/>
    <col min="13323" max="13323" width="7" style="558" customWidth="1"/>
    <col min="13324" max="13324" width="4.85546875" style="558" customWidth="1"/>
    <col min="13325" max="13325" width="9.7109375" style="558" customWidth="1"/>
    <col min="13326" max="13328" width="0" style="558" hidden="1" customWidth="1"/>
    <col min="13329" max="13329" width="6.7109375" style="558" customWidth="1"/>
    <col min="13330" max="13330" width="6" style="558" customWidth="1"/>
    <col min="13331" max="13331" width="6.28515625" style="558" customWidth="1"/>
    <col min="13332" max="13333" width="9.140625" style="558"/>
    <col min="13334" max="13334" width="42" style="558" customWidth="1"/>
    <col min="13335" max="13568" width="9.140625" style="558"/>
    <col min="13569" max="13569" width="17.85546875" style="558" customWidth="1"/>
    <col min="13570" max="13570" width="4" style="558" customWidth="1"/>
    <col min="13571" max="13571" width="10.85546875" style="558" customWidth="1"/>
    <col min="13572" max="13572" width="5.7109375" style="558" customWidth="1"/>
    <col min="13573" max="13573" width="5.42578125" style="558" customWidth="1"/>
    <col min="13574" max="13574" width="24.140625" style="558" customWidth="1"/>
    <col min="13575" max="13575" width="5.28515625" style="558" customWidth="1"/>
    <col min="13576" max="13576" width="5.42578125" style="558" customWidth="1"/>
    <col min="13577" max="13577" width="39.42578125" style="558" customWidth="1"/>
    <col min="13578" max="13578" width="4.7109375" style="558" customWidth="1"/>
    <col min="13579" max="13579" width="7" style="558" customWidth="1"/>
    <col min="13580" max="13580" width="4.85546875" style="558" customWidth="1"/>
    <col min="13581" max="13581" width="9.7109375" style="558" customWidth="1"/>
    <col min="13582" max="13584" width="0" style="558" hidden="1" customWidth="1"/>
    <col min="13585" max="13585" width="6.7109375" style="558" customWidth="1"/>
    <col min="13586" max="13586" width="6" style="558" customWidth="1"/>
    <col min="13587" max="13587" width="6.28515625" style="558" customWidth="1"/>
    <col min="13588" max="13589" width="9.140625" style="558"/>
    <col min="13590" max="13590" width="42" style="558" customWidth="1"/>
    <col min="13591" max="13824" width="9.140625" style="558"/>
    <col min="13825" max="13825" width="17.85546875" style="558" customWidth="1"/>
    <col min="13826" max="13826" width="4" style="558" customWidth="1"/>
    <col min="13827" max="13827" width="10.85546875" style="558" customWidth="1"/>
    <col min="13828" max="13828" width="5.7109375" style="558" customWidth="1"/>
    <col min="13829" max="13829" width="5.42578125" style="558" customWidth="1"/>
    <col min="13830" max="13830" width="24.140625" style="558" customWidth="1"/>
    <col min="13831" max="13831" width="5.28515625" style="558" customWidth="1"/>
    <col min="13832" max="13832" width="5.42578125" style="558" customWidth="1"/>
    <col min="13833" max="13833" width="39.42578125" style="558" customWidth="1"/>
    <col min="13834" max="13834" width="4.7109375" style="558" customWidth="1"/>
    <col min="13835" max="13835" width="7" style="558" customWidth="1"/>
    <col min="13836" max="13836" width="4.85546875" style="558" customWidth="1"/>
    <col min="13837" max="13837" width="9.7109375" style="558" customWidth="1"/>
    <col min="13838" max="13840" width="0" style="558" hidden="1" customWidth="1"/>
    <col min="13841" max="13841" width="6.7109375" style="558" customWidth="1"/>
    <col min="13842" max="13842" width="6" style="558" customWidth="1"/>
    <col min="13843" max="13843" width="6.28515625" style="558" customWidth="1"/>
    <col min="13844" max="13845" width="9.140625" style="558"/>
    <col min="13846" max="13846" width="42" style="558" customWidth="1"/>
    <col min="13847" max="14080" width="9.140625" style="558"/>
    <col min="14081" max="14081" width="17.85546875" style="558" customWidth="1"/>
    <col min="14082" max="14082" width="4" style="558" customWidth="1"/>
    <col min="14083" max="14083" width="10.85546875" style="558" customWidth="1"/>
    <col min="14084" max="14084" width="5.7109375" style="558" customWidth="1"/>
    <col min="14085" max="14085" width="5.42578125" style="558" customWidth="1"/>
    <col min="14086" max="14086" width="24.140625" style="558" customWidth="1"/>
    <col min="14087" max="14087" width="5.28515625" style="558" customWidth="1"/>
    <col min="14088" max="14088" width="5.42578125" style="558" customWidth="1"/>
    <col min="14089" max="14089" width="39.42578125" style="558" customWidth="1"/>
    <col min="14090" max="14090" width="4.7109375" style="558" customWidth="1"/>
    <col min="14091" max="14091" width="7" style="558" customWidth="1"/>
    <col min="14092" max="14092" width="4.85546875" style="558" customWidth="1"/>
    <col min="14093" max="14093" width="9.7109375" style="558" customWidth="1"/>
    <col min="14094" max="14096" width="0" style="558" hidden="1" customWidth="1"/>
    <col min="14097" max="14097" width="6.7109375" style="558" customWidth="1"/>
    <col min="14098" max="14098" width="6" style="558" customWidth="1"/>
    <col min="14099" max="14099" width="6.28515625" style="558" customWidth="1"/>
    <col min="14100" max="14101" width="9.140625" style="558"/>
    <col min="14102" max="14102" width="42" style="558" customWidth="1"/>
    <col min="14103" max="14336" width="9.140625" style="558"/>
    <col min="14337" max="14337" width="17.85546875" style="558" customWidth="1"/>
    <col min="14338" max="14338" width="4" style="558" customWidth="1"/>
    <col min="14339" max="14339" width="10.85546875" style="558" customWidth="1"/>
    <col min="14340" max="14340" width="5.7109375" style="558" customWidth="1"/>
    <col min="14341" max="14341" width="5.42578125" style="558" customWidth="1"/>
    <col min="14342" max="14342" width="24.140625" style="558" customWidth="1"/>
    <col min="14343" max="14343" width="5.28515625" style="558" customWidth="1"/>
    <col min="14344" max="14344" width="5.42578125" style="558" customWidth="1"/>
    <col min="14345" max="14345" width="39.42578125" style="558" customWidth="1"/>
    <col min="14346" max="14346" width="4.7109375" style="558" customWidth="1"/>
    <col min="14347" max="14347" width="7" style="558" customWidth="1"/>
    <col min="14348" max="14348" width="4.85546875" style="558" customWidth="1"/>
    <col min="14349" max="14349" width="9.7109375" style="558" customWidth="1"/>
    <col min="14350" max="14352" width="0" style="558" hidden="1" customWidth="1"/>
    <col min="14353" max="14353" width="6.7109375" style="558" customWidth="1"/>
    <col min="14354" max="14354" width="6" style="558" customWidth="1"/>
    <col min="14355" max="14355" width="6.28515625" style="558" customWidth="1"/>
    <col min="14356" max="14357" width="9.140625" style="558"/>
    <col min="14358" max="14358" width="42" style="558" customWidth="1"/>
    <col min="14359" max="14592" width="9.140625" style="558"/>
    <col min="14593" max="14593" width="17.85546875" style="558" customWidth="1"/>
    <col min="14594" max="14594" width="4" style="558" customWidth="1"/>
    <col min="14595" max="14595" width="10.85546875" style="558" customWidth="1"/>
    <col min="14596" max="14596" width="5.7109375" style="558" customWidth="1"/>
    <col min="14597" max="14597" width="5.42578125" style="558" customWidth="1"/>
    <col min="14598" max="14598" width="24.140625" style="558" customWidth="1"/>
    <col min="14599" max="14599" width="5.28515625" style="558" customWidth="1"/>
    <col min="14600" max="14600" width="5.42578125" style="558" customWidth="1"/>
    <col min="14601" max="14601" width="39.42578125" style="558" customWidth="1"/>
    <col min="14602" max="14602" width="4.7109375" style="558" customWidth="1"/>
    <col min="14603" max="14603" width="7" style="558" customWidth="1"/>
    <col min="14604" max="14604" width="4.85546875" style="558" customWidth="1"/>
    <col min="14605" max="14605" width="9.7109375" style="558" customWidth="1"/>
    <col min="14606" max="14608" width="0" style="558" hidden="1" customWidth="1"/>
    <col min="14609" max="14609" width="6.7109375" style="558" customWidth="1"/>
    <col min="14610" max="14610" width="6" style="558" customWidth="1"/>
    <col min="14611" max="14611" width="6.28515625" style="558" customWidth="1"/>
    <col min="14612" max="14613" width="9.140625" style="558"/>
    <col min="14614" max="14614" width="42" style="558" customWidth="1"/>
    <col min="14615" max="14848" width="9.140625" style="558"/>
    <col min="14849" max="14849" width="17.85546875" style="558" customWidth="1"/>
    <col min="14850" max="14850" width="4" style="558" customWidth="1"/>
    <col min="14851" max="14851" width="10.85546875" style="558" customWidth="1"/>
    <col min="14852" max="14852" width="5.7109375" style="558" customWidth="1"/>
    <col min="14853" max="14853" width="5.42578125" style="558" customWidth="1"/>
    <col min="14854" max="14854" width="24.140625" style="558" customWidth="1"/>
    <col min="14855" max="14855" width="5.28515625" style="558" customWidth="1"/>
    <col min="14856" max="14856" width="5.42578125" style="558" customWidth="1"/>
    <col min="14857" max="14857" width="39.42578125" style="558" customWidth="1"/>
    <col min="14858" max="14858" width="4.7109375" style="558" customWidth="1"/>
    <col min="14859" max="14859" width="7" style="558" customWidth="1"/>
    <col min="14860" max="14860" width="4.85546875" style="558" customWidth="1"/>
    <col min="14861" max="14861" width="9.7109375" style="558" customWidth="1"/>
    <col min="14862" max="14864" width="0" style="558" hidden="1" customWidth="1"/>
    <col min="14865" max="14865" width="6.7109375" style="558" customWidth="1"/>
    <col min="14866" max="14866" width="6" style="558" customWidth="1"/>
    <col min="14867" max="14867" width="6.28515625" style="558" customWidth="1"/>
    <col min="14868" max="14869" width="9.140625" style="558"/>
    <col min="14870" max="14870" width="42" style="558" customWidth="1"/>
    <col min="14871" max="15104" width="9.140625" style="558"/>
    <col min="15105" max="15105" width="17.85546875" style="558" customWidth="1"/>
    <col min="15106" max="15106" width="4" style="558" customWidth="1"/>
    <col min="15107" max="15107" width="10.85546875" style="558" customWidth="1"/>
    <col min="15108" max="15108" width="5.7109375" style="558" customWidth="1"/>
    <col min="15109" max="15109" width="5.42578125" style="558" customWidth="1"/>
    <col min="15110" max="15110" width="24.140625" style="558" customWidth="1"/>
    <col min="15111" max="15111" width="5.28515625" style="558" customWidth="1"/>
    <col min="15112" max="15112" width="5.42578125" style="558" customWidth="1"/>
    <col min="15113" max="15113" width="39.42578125" style="558" customWidth="1"/>
    <col min="15114" max="15114" width="4.7109375" style="558" customWidth="1"/>
    <col min="15115" max="15115" width="7" style="558" customWidth="1"/>
    <col min="15116" max="15116" width="4.85546875" style="558" customWidth="1"/>
    <col min="15117" max="15117" width="9.7109375" style="558" customWidth="1"/>
    <col min="15118" max="15120" width="0" style="558" hidden="1" customWidth="1"/>
    <col min="15121" max="15121" width="6.7109375" style="558" customWidth="1"/>
    <col min="15122" max="15122" width="6" style="558" customWidth="1"/>
    <col min="15123" max="15123" width="6.28515625" style="558" customWidth="1"/>
    <col min="15124" max="15125" width="9.140625" style="558"/>
    <col min="15126" max="15126" width="42" style="558" customWidth="1"/>
    <col min="15127" max="15360" width="9.140625" style="558"/>
    <col min="15361" max="15361" width="17.85546875" style="558" customWidth="1"/>
    <col min="15362" max="15362" width="4" style="558" customWidth="1"/>
    <col min="15363" max="15363" width="10.85546875" style="558" customWidth="1"/>
    <col min="15364" max="15364" width="5.7109375" style="558" customWidth="1"/>
    <col min="15365" max="15365" width="5.42578125" style="558" customWidth="1"/>
    <col min="15366" max="15366" width="24.140625" style="558" customWidth="1"/>
    <col min="15367" max="15367" width="5.28515625" style="558" customWidth="1"/>
    <col min="15368" max="15368" width="5.42578125" style="558" customWidth="1"/>
    <col min="15369" max="15369" width="39.42578125" style="558" customWidth="1"/>
    <col min="15370" max="15370" width="4.7109375" style="558" customWidth="1"/>
    <col min="15371" max="15371" width="7" style="558" customWidth="1"/>
    <col min="15372" max="15372" width="4.85546875" style="558" customWidth="1"/>
    <col min="15373" max="15373" width="9.7109375" style="558" customWidth="1"/>
    <col min="15374" max="15376" width="0" style="558" hidden="1" customWidth="1"/>
    <col min="15377" max="15377" width="6.7109375" style="558" customWidth="1"/>
    <col min="15378" max="15378" width="6" style="558" customWidth="1"/>
    <col min="15379" max="15379" width="6.28515625" style="558" customWidth="1"/>
    <col min="15380" max="15381" width="9.140625" style="558"/>
    <col min="15382" max="15382" width="42" style="558" customWidth="1"/>
    <col min="15383" max="15616" width="9.140625" style="558"/>
    <col min="15617" max="15617" width="17.85546875" style="558" customWidth="1"/>
    <col min="15618" max="15618" width="4" style="558" customWidth="1"/>
    <col min="15619" max="15619" width="10.85546875" style="558" customWidth="1"/>
    <col min="15620" max="15620" width="5.7109375" style="558" customWidth="1"/>
    <col min="15621" max="15621" width="5.42578125" style="558" customWidth="1"/>
    <col min="15622" max="15622" width="24.140625" style="558" customWidth="1"/>
    <col min="15623" max="15623" width="5.28515625" style="558" customWidth="1"/>
    <col min="15624" max="15624" width="5.42578125" style="558" customWidth="1"/>
    <col min="15625" max="15625" width="39.42578125" style="558" customWidth="1"/>
    <col min="15626" max="15626" width="4.7109375" style="558" customWidth="1"/>
    <col min="15627" max="15627" width="7" style="558" customWidth="1"/>
    <col min="15628" max="15628" width="4.85546875" style="558" customWidth="1"/>
    <col min="15629" max="15629" width="9.7109375" style="558" customWidth="1"/>
    <col min="15630" max="15632" width="0" style="558" hidden="1" customWidth="1"/>
    <col min="15633" max="15633" width="6.7109375" style="558" customWidth="1"/>
    <col min="15634" max="15634" width="6" style="558" customWidth="1"/>
    <col min="15635" max="15635" width="6.28515625" style="558" customWidth="1"/>
    <col min="15636" max="15637" width="9.140625" style="558"/>
    <col min="15638" max="15638" width="42" style="558" customWidth="1"/>
    <col min="15639" max="15872" width="9.140625" style="558"/>
    <col min="15873" max="15873" width="17.85546875" style="558" customWidth="1"/>
    <col min="15874" max="15874" width="4" style="558" customWidth="1"/>
    <col min="15875" max="15875" width="10.85546875" style="558" customWidth="1"/>
    <col min="15876" max="15876" width="5.7109375" style="558" customWidth="1"/>
    <col min="15877" max="15877" width="5.42578125" style="558" customWidth="1"/>
    <col min="15878" max="15878" width="24.140625" style="558" customWidth="1"/>
    <col min="15879" max="15879" width="5.28515625" style="558" customWidth="1"/>
    <col min="15880" max="15880" width="5.42578125" style="558" customWidth="1"/>
    <col min="15881" max="15881" width="39.42578125" style="558" customWidth="1"/>
    <col min="15882" max="15882" width="4.7109375" style="558" customWidth="1"/>
    <col min="15883" max="15883" width="7" style="558" customWidth="1"/>
    <col min="15884" max="15884" width="4.85546875" style="558" customWidth="1"/>
    <col min="15885" max="15885" width="9.7109375" style="558" customWidth="1"/>
    <col min="15886" max="15888" width="0" style="558" hidden="1" customWidth="1"/>
    <col min="15889" max="15889" width="6.7109375" style="558" customWidth="1"/>
    <col min="15890" max="15890" width="6" style="558" customWidth="1"/>
    <col min="15891" max="15891" width="6.28515625" style="558" customWidth="1"/>
    <col min="15892" max="15893" width="9.140625" style="558"/>
    <col min="15894" max="15894" width="42" style="558" customWidth="1"/>
    <col min="15895" max="16128" width="9.140625" style="558"/>
    <col min="16129" max="16129" width="17.85546875" style="558" customWidth="1"/>
    <col min="16130" max="16130" width="4" style="558" customWidth="1"/>
    <col min="16131" max="16131" width="10.85546875" style="558" customWidth="1"/>
    <col min="16132" max="16132" width="5.7109375" style="558" customWidth="1"/>
    <col min="16133" max="16133" width="5.42578125" style="558" customWidth="1"/>
    <col min="16134" max="16134" width="24.140625" style="558" customWidth="1"/>
    <col min="16135" max="16135" width="5.28515625" style="558" customWidth="1"/>
    <col min="16136" max="16136" width="5.42578125" style="558" customWidth="1"/>
    <col min="16137" max="16137" width="39.42578125" style="558" customWidth="1"/>
    <col min="16138" max="16138" width="4.7109375" style="558" customWidth="1"/>
    <col min="16139" max="16139" width="7" style="558" customWidth="1"/>
    <col min="16140" max="16140" width="4.85546875" style="558" customWidth="1"/>
    <col min="16141" max="16141" width="9.7109375" style="558" customWidth="1"/>
    <col min="16142" max="16144" width="0" style="558" hidden="1" customWidth="1"/>
    <col min="16145" max="16145" width="6.7109375" style="558" customWidth="1"/>
    <col min="16146" max="16146" width="6" style="558" customWidth="1"/>
    <col min="16147" max="16147" width="6.28515625" style="558" customWidth="1"/>
    <col min="16148" max="16149" width="9.140625" style="558"/>
    <col min="16150" max="16150" width="42" style="558" customWidth="1"/>
    <col min="16151" max="16384" width="9.140625" style="558"/>
  </cols>
  <sheetData>
    <row r="1" spans="1:19">
      <c r="N1" s="560"/>
    </row>
    <row r="2" spans="1:19">
      <c r="A2" s="1341" t="s">
        <v>1582</v>
      </c>
      <c r="B2" s="1341"/>
      <c r="C2" s="1341"/>
      <c r="D2" s="1341"/>
      <c r="E2" s="1341"/>
      <c r="F2" s="1341"/>
      <c r="G2" s="1341"/>
      <c r="H2" s="1341"/>
      <c r="I2" s="1341"/>
      <c r="J2" s="1341"/>
      <c r="K2" s="1341"/>
      <c r="L2" s="1341"/>
      <c r="M2" s="1341"/>
      <c r="N2" s="1341"/>
      <c r="O2" s="1341"/>
      <c r="P2" s="1341"/>
      <c r="Q2" s="1341"/>
      <c r="R2" s="1341"/>
      <c r="S2" s="1341"/>
    </row>
    <row r="3" spans="1:19">
      <c r="S3" s="92" t="s">
        <v>210</v>
      </c>
    </row>
    <row r="4" spans="1:19">
      <c r="A4" s="1342" t="s">
        <v>209</v>
      </c>
      <c r="B4" s="1342" t="s">
        <v>208</v>
      </c>
      <c r="C4" s="1343" t="s">
        <v>207</v>
      </c>
      <c r="D4" s="1344"/>
      <c r="E4" s="1344"/>
      <c r="F4" s="1344"/>
      <c r="G4" s="1344"/>
      <c r="H4" s="1344"/>
      <c r="I4" s="1344"/>
      <c r="J4" s="1344"/>
      <c r="K4" s="1345"/>
      <c r="L4" s="1342" t="s">
        <v>206</v>
      </c>
      <c r="M4" s="1342"/>
      <c r="N4" s="1343" t="s">
        <v>205</v>
      </c>
      <c r="O4" s="1344"/>
      <c r="P4" s="1344"/>
      <c r="Q4" s="1344"/>
      <c r="R4" s="1344"/>
      <c r="S4" s="1345"/>
    </row>
    <row r="5" spans="1:19">
      <c r="A5" s="1342"/>
      <c r="B5" s="1342"/>
      <c r="C5" s="1346" t="s">
        <v>204</v>
      </c>
      <c r="D5" s="1346"/>
      <c r="E5" s="1346"/>
      <c r="F5" s="1346" t="s">
        <v>203</v>
      </c>
      <c r="G5" s="1346"/>
      <c r="H5" s="1346"/>
      <c r="I5" s="1346" t="s">
        <v>202</v>
      </c>
      <c r="J5" s="1346"/>
      <c r="K5" s="1346"/>
      <c r="L5" s="1342"/>
      <c r="M5" s="1342"/>
      <c r="N5" s="1343" t="s">
        <v>201</v>
      </c>
      <c r="O5" s="1345"/>
      <c r="P5" s="1337" t="s">
        <v>215</v>
      </c>
      <c r="Q5" s="1337" t="s">
        <v>216</v>
      </c>
      <c r="R5" s="1339" t="s">
        <v>198</v>
      </c>
      <c r="S5" s="1340"/>
    </row>
    <row r="6" spans="1:19" ht="57.75">
      <c r="A6" s="1342"/>
      <c r="B6" s="1342"/>
      <c r="C6" s="561" t="s">
        <v>197</v>
      </c>
      <c r="D6" s="561" t="s">
        <v>195</v>
      </c>
      <c r="E6" s="561" t="s">
        <v>194</v>
      </c>
      <c r="F6" s="561" t="s">
        <v>197</v>
      </c>
      <c r="G6" s="561" t="s">
        <v>195</v>
      </c>
      <c r="H6" s="561" t="s">
        <v>194</v>
      </c>
      <c r="I6" s="561" t="s">
        <v>197</v>
      </c>
      <c r="J6" s="561" t="s">
        <v>195</v>
      </c>
      <c r="K6" s="561" t="s">
        <v>194</v>
      </c>
      <c r="L6" s="562" t="s">
        <v>193</v>
      </c>
      <c r="M6" s="562" t="s">
        <v>192</v>
      </c>
      <c r="N6" s="562" t="s">
        <v>217</v>
      </c>
      <c r="O6" s="562" t="s">
        <v>218</v>
      </c>
      <c r="P6" s="1338"/>
      <c r="Q6" s="1338"/>
      <c r="R6" s="562"/>
      <c r="S6" s="562"/>
    </row>
    <row r="7" spans="1:19" s="563" customFormat="1">
      <c r="A7" s="101">
        <v>1</v>
      </c>
      <c r="B7" s="101">
        <v>2</v>
      </c>
      <c r="C7" s="101">
        <v>3</v>
      </c>
      <c r="D7" s="101">
        <v>4</v>
      </c>
      <c r="E7" s="101">
        <v>5</v>
      </c>
      <c r="F7" s="101">
        <v>6</v>
      </c>
      <c r="G7" s="101">
        <v>7</v>
      </c>
      <c r="H7" s="101">
        <v>8</v>
      </c>
      <c r="I7" s="101">
        <v>9</v>
      </c>
      <c r="J7" s="101">
        <v>10</v>
      </c>
      <c r="K7" s="101">
        <v>11</v>
      </c>
      <c r="L7" s="101">
        <v>12</v>
      </c>
      <c r="M7" s="101">
        <v>13</v>
      </c>
      <c r="N7" s="101">
        <v>14</v>
      </c>
      <c r="O7" s="101">
        <v>15</v>
      </c>
      <c r="P7" s="101">
        <v>16</v>
      </c>
      <c r="Q7" s="101">
        <v>17</v>
      </c>
      <c r="R7" s="101">
        <v>18</v>
      </c>
      <c r="S7" s="101">
        <v>19</v>
      </c>
    </row>
    <row r="8" spans="1:19" ht="78">
      <c r="A8" s="564" t="s">
        <v>189</v>
      </c>
      <c r="B8" s="565" t="s">
        <v>188</v>
      </c>
      <c r="C8" s="566" t="s">
        <v>5</v>
      </c>
      <c r="D8" s="104" t="s">
        <v>5</v>
      </c>
      <c r="E8" s="104" t="s">
        <v>5</v>
      </c>
      <c r="F8" s="105" t="s">
        <v>5</v>
      </c>
      <c r="G8" s="104" t="s">
        <v>5</v>
      </c>
      <c r="H8" s="104" t="s">
        <v>5</v>
      </c>
      <c r="I8" s="104" t="s">
        <v>5</v>
      </c>
      <c r="J8" s="104" t="s">
        <v>5</v>
      </c>
      <c r="K8" s="104" t="s">
        <v>5</v>
      </c>
      <c r="L8" s="104" t="s">
        <v>5</v>
      </c>
      <c r="M8" s="104" t="s">
        <v>5</v>
      </c>
      <c r="N8" s="567">
        <f t="shared" ref="N8:S8" si="0">N9+N11+N12+N13</f>
        <v>0</v>
      </c>
      <c r="O8" s="567">
        <f t="shared" si="0"/>
        <v>0</v>
      </c>
      <c r="P8" s="567">
        <f t="shared" si="0"/>
        <v>0</v>
      </c>
      <c r="Q8" s="567">
        <f t="shared" si="0"/>
        <v>15247.6</v>
      </c>
      <c r="R8" s="567">
        <f t="shared" si="0"/>
        <v>15247.6</v>
      </c>
      <c r="S8" s="567">
        <f t="shared" si="0"/>
        <v>15247.6</v>
      </c>
    </row>
    <row r="9" spans="1:19" ht="74.25">
      <c r="A9" s="568" t="s">
        <v>219</v>
      </c>
      <c r="B9" s="569" t="s">
        <v>186</v>
      </c>
      <c r="C9" s="570" t="s">
        <v>5</v>
      </c>
      <c r="D9" s="110" t="s">
        <v>5</v>
      </c>
      <c r="E9" s="110" t="s">
        <v>5</v>
      </c>
      <c r="F9" s="109" t="s">
        <v>5</v>
      </c>
      <c r="G9" s="110" t="s">
        <v>5</v>
      </c>
      <c r="H9" s="110" t="s">
        <v>5</v>
      </c>
      <c r="I9" s="110" t="s">
        <v>5</v>
      </c>
      <c r="J9" s="110" t="s">
        <v>5</v>
      </c>
      <c r="K9" s="110" t="s">
        <v>5</v>
      </c>
      <c r="L9" s="110" t="s">
        <v>5</v>
      </c>
      <c r="M9" s="110" t="s">
        <v>5</v>
      </c>
      <c r="N9" s="571">
        <v>0</v>
      </c>
      <c r="O9" s="571">
        <v>0</v>
      </c>
      <c r="P9" s="571">
        <v>0</v>
      </c>
      <c r="Q9" s="571">
        <v>14475.7</v>
      </c>
      <c r="R9" s="571">
        <v>14475.7</v>
      </c>
      <c r="S9" s="571">
        <v>14475.7</v>
      </c>
    </row>
    <row r="10" spans="1:19" ht="239.25">
      <c r="A10" s="572" t="s">
        <v>1583</v>
      </c>
      <c r="B10" s="573">
        <v>1031</v>
      </c>
      <c r="C10" s="574" t="s">
        <v>1584</v>
      </c>
      <c r="D10" s="574" t="s">
        <v>1585</v>
      </c>
      <c r="E10" s="574" t="s">
        <v>1586</v>
      </c>
      <c r="F10" s="575" t="s">
        <v>1587</v>
      </c>
      <c r="G10" s="575" t="s">
        <v>1588</v>
      </c>
      <c r="H10" s="575" t="s">
        <v>1589</v>
      </c>
      <c r="I10" s="576" t="s">
        <v>1590</v>
      </c>
      <c r="J10" s="577" t="s">
        <v>1591</v>
      </c>
      <c r="K10" s="576" t="s">
        <v>1592</v>
      </c>
      <c r="L10" s="578" t="s">
        <v>1593</v>
      </c>
      <c r="M10" s="578" t="s">
        <v>1594</v>
      </c>
      <c r="N10" s="579" t="s">
        <v>1595</v>
      </c>
      <c r="O10" s="579" t="s">
        <v>1595</v>
      </c>
      <c r="P10" s="579" t="s">
        <v>1595</v>
      </c>
      <c r="Q10" s="579" t="s">
        <v>1596</v>
      </c>
      <c r="R10" s="579" t="s">
        <v>1596</v>
      </c>
      <c r="S10" s="579" t="s">
        <v>1596</v>
      </c>
    </row>
    <row r="11" spans="1:19" ht="99">
      <c r="A11" s="568" t="s">
        <v>67</v>
      </c>
      <c r="B11" s="110" t="s">
        <v>66</v>
      </c>
      <c r="C11" s="142" t="s">
        <v>5</v>
      </c>
      <c r="D11" s="580" t="s">
        <v>5</v>
      </c>
      <c r="E11" s="580" t="s">
        <v>5</v>
      </c>
      <c r="F11" s="142" t="s">
        <v>5</v>
      </c>
      <c r="G11" s="580" t="s">
        <v>5</v>
      </c>
      <c r="H11" s="580" t="s">
        <v>5</v>
      </c>
      <c r="I11" s="580" t="s">
        <v>5</v>
      </c>
      <c r="J11" s="580" t="s">
        <v>5</v>
      </c>
      <c r="K11" s="580" t="s">
        <v>5</v>
      </c>
      <c r="L11" s="580" t="s">
        <v>5</v>
      </c>
      <c r="M11" s="580" t="s">
        <v>5</v>
      </c>
      <c r="N11" s="567">
        <v>0</v>
      </c>
      <c r="O11" s="567">
        <v>0</v>
      </c>
      <c r="P11" s="567">
        <v>0</v>
      </c>
      <c r="Q11" s="567">
        <v>0</v>
      </c>
      <c r="R11" s="567">
        <v>0</v>
      </c>
      <c r="S11" s="567">
        <v>0</v>
      </c>
    </row>
    <row r="12" spans="1:19" ht="99">
      <c r="A12" s="568" t="s">
        <v>64</v>
      </c>
      <c r="B12" s="110" t="s">
        <v>63</v>
      </c>
      <c r="C12" s="142" t="s">
        <v>5</v>
      </c>
      <c r="D12" s="580" t="s">
        <v>5</v>
      </c>
      <c r="E12" s="580" t="s">
        <v>5</v>
      </c>
      <c r="F12" s="142" t="s">
        <v>5</v>
      </c>
      <c r="G12" s="580" t="s">
        <v>5</v>
      </c>
      <c r="H12" s="580" t="s">
        <v>5</v>
      </c>
      <c r="I12" s="580" t="s">
        <v>5</v>
      </c>
      <c r="J12" s="580" t="s">
        <v>5</v>
      </c>
      <c r="K12" s="580" t="s">
        <v>5</v>
      </c>
      <c r="L12" s="580" t="s">
        <v>5</v>
      </c>
      <c r="M12" s="580" t="s">
        <v>5</v>
      </c>
      <c r="N12" s="567">
        <v>0</v>
      </c>
      <c r="O12" s="567">
        <v>0</v>
      </c>
      <c r="P12" s="567">
        <v>0</v>
      </c>
      <c r="Q12" s="567">
        <v>0</v>
      </c>
      <c r="R12" s="567">
        <v>0</v>
      </c>
      <c r="S12" s="567">
        <v>0</v>
      </c>
    </row>
    <row r="13" spans="1:19" ht="132">
      <c r="A13" s="568" t="s">
        <v>38</v>
      </c>
      <c r="B13" s="143">
        <v>1500</v>
      </c>
      <c r="C13" s="142" t="s">
        <v>5</v>
      </c>
      <c r="D13" s="580" t="s">
        <v>5</v>
      </c>
      <c r="E13" s="580" t="s">
        <v>5</v>
      </c>
      <c r="F13" s="142" t="s">
        <v>5</v>
      </c>
      <c r="G13" s="580" t="s">
        <v>5</v>
      </c>
      <c r="H13" s="580" t="s">
        <v>5</v>
      </c>
      <c r="I13" s="580"/>
      <c r="J13" s="580" t="s">
        <v>5</v>
      </c>
      <c r="K13" s="580" t="s">
        <v>5</v>
      </c>
      <c r="L13" s="580" t="s">
        <v>5</v>
      </c>
      <c r="M13" s="580" t="s">
        <v>5</v>
      </c>
      <c r="N13" s="571">
        <f t="shared" ref="N13:S13" si="1">N14</f>
        <v>0</v>
      </c>
      <c r="O13" s="571">
        <f t="shared" si="1"/>
        <v>0</v>
      </c>
      <c r="P13" s="571">
        <f t="shared" si="1"/>
        <v>0</v>
      </c>
      <c r="Q13" s="571">
        <f t="shared" si="1"/>
        <v>771.9</v>
      </c>
      <c r="R13" s="571">
        <f t="shared" si="1"/>
        <v>771.9</v>
      </c>
      <c r="S13" s="571">
        <f t="shared" si="1"/>
        <v>771.9</v>
      </c>
    </row>
    <row r="14" spans="1:19" ht="101.25">
      <c r="A14" s="107" t="s">
        <v>1597</v>
      </c>
      <c r="B14" s="143">
        <v>1501</v>
      </c>
      <c r="C14" s="142" t="s">
        <v>5</v>
      </c>
      <c r="D14" s="580" t="s">
        <v>5</v>
      </c>
      <c r="E14" s="580" t="s">
        <v>5</v>
      </c>
      <c r="F14" s="142" t="s">
        <v>5</v>
      </c>
      <c r="G14" s="580" t="s">
        <v>5</v>
      </c>
      <c r="H14" s="580" t="s">
        <v>5</v>
      </c>
      <c r="I14" s="580" t="s">
        <v>5</v>
      </c>
      <c r="J14" s="580" t="s">
        <v>5</v>
      </c>
      <c r="K14" s="580" t="s">
        <v>5</v>
      </c>
      <c r="L14" s="580" t="s">
        <v>5</v>
      </c>
      <c r="M14" s="580" t="s">
        <v>5</v>
      </c>
      <c r="N14" s="571">
        <f t="shared" ref="N14:S14" si="2">N16+N17</f>
        <v>0</v>
      </c>
      <c r="O14" s="571">
        <f t="shared" si="2"/>
        <v>0</v>
      </c>
      <c r="P14" s="571">
        <f t="shared" si="2"/>
        <v>0</v>
      </c>
      <c r="Q14" s="571">
        <f t="shared" si="2"/>
        <v>771.9</v>
      </c>
      <c r="R14" s="571">
        <f t="shared" si="2"/>
        <v>771.9</v>
      </c>
      <c r="S14" s="571">
        <f t="shared" si="2"/>
        <v>771.9</v>
      </c>
    </row>
    <row r="15" spans="1:19" ht="326.25">
      <c r="A15" s="581" t="s">
        <v>1598</v>
      </c>
      <c r="B15" s="582">
        <v>1510</v>
      </c>
      <c r="C15" s="142"/>
      <c r="D15" s="580"/>
      <c r="E15" s="580"/>
      <c r="F15" s="583"/>
      <c r="G15" s="584"/>
      <c r="H15" s="584"/>
      <c r="I15" s="584"/>
      <c r="J15" s="584"/>
      <c r="K15" s="584"/>
      <c r="L15" s="580"/>
      <c r="M15" s="580"/>
      <c r="N15" s="571"/>
      <c r="O15" s="571"/>
      <c r="P15" s="571"/>
      <c r="Q15" s="571">
        <f>Q16+Q17</f>
        <v>771.9</v>
      </c>
      <c r="R15" s="571">
        <f>R16+R17</f>
        <v>771.9</v>
      </c>
      <c r="S15" s="571">
        <f>S16+S17</f>
        <v>771.9</v>
      </c>
    </row>
    <row r="16" spans="1:19" s="246" customFormat="1" ht="313.5">
      <c r="A16" s="572" t="s">
        <v>522</v>
      </c>
      <c r="B16" s="582">
        <v>1510</v>
      </c>
      <c r="C16" s="585" t="s">
        <v>1599</v>
      </c>
      <c r="D16" s="585" t="s">
        <v>523</v>
      </c>
      <c r="E16" s="585" t="s">
        <v>524</v>
      </c>
      <c r="F16" s="575" t="s">
        <v>1600</v>
      </c>
      <c r="G16" s="575" t="s">
        <v>525</v>
      </c>
      <c r="H16" s="575" t="s">
        <v>1601</v>
      </c>
      <c r="I16" s="586" t="s">
        <v>1602</v>
      </c>
      <c r="J16" s="587" t="s">
        <v>135</v>
      </c>
      <c r="K16" s="588" t="s">
        <v>1603</v>
      </c>
      <c r="L16" s="589" t="s">
        <v>1604</v>
      </c>
      <c r="M16" s="589" t="s">
        <v>1605</v>
      </c>
      <c r="N16" s="590" t="s">
        <v>1606</v>
      </c>
      <c r="O16" s="591">
        <v>0</v>
      </c>
      <c r="P16" s="591">
        <v>0</v>
      </c>
      <c r="Q16" s="591">
        <v>44</v>
      </c>
      <c r="R16" s="591">
        <v>44</v>
      </c>
      <c r="S16" s="591">
        <v>44</v>
      </c>
    </row>
    <row r="17" spans="1:19" s="246" customFormat="1" ht="206.25">
      <c r="A17" s="572" t="s">
        <v>529</v>
      </c>
      <c r="B17" s="582">
        <v>1510</v>
      </c>
      <c r="C17" s="585" t="s">
        <v>530</v>
      </c>
      <c r="D17" s="585" t="s">
        <v>531</v>
      </c>
      <c r="E17" s="585" t="s">
        <v>146</v>
      </c>
      <c r="F17" s="592" t="s">
        <v>1607</v>
      </c>
      <c r="G17" s="592" t="s">
        <v>525</v>
      </c>
      <c r="H17" s="592" t="s">
        <v>526</v>
      </c>
      <c r="I17" s="593" t="s">
        <v>1602</v>
      </c>
      <c r="J17" s="594" t="s">
        <v>135</v>
      </c>
      <c r="K17" s="595" t="s">
        <v>1603</v>
      </c>
      <c r="L17" s="589" t="s">
        <v>1604</v>
      </c>
      <c r="M17" s="589" t="s">
        <v>1608</v>
      </c>
      <c r="N17" s="590" t="s">
        <v>1606</v>
      </c>
      <c r="O17" s="591">
        <v>0</v>
      </c>
      <c r="P17" s="591">
        <v>0</v>
      </c>
      <c r="Q17" s="590" t="s">
        <v>1609</v>
      </c>
      <c r="R17" s="591">
        <v>727.9</v>
      </c>
      <c r="S17" s="591">
        <v>727.9</v>
      </c>
    </row>
    <row r="19" spans="1:19">
      <c r="A19" s="558" t="s">
        <v>1610</v>
      </c>
    </row>
    <row r="21" spans="1:19">
      <c r="A21" s="558" t="s">
        <v>1611</v>
      </c>
    </row>
  </sheetData>
  <mergeCells count="13">
    <mergeCell ref="P5:P6"/>
    <mergeCell ref="Q5:Q6"/>
    <mergeCell ref="R5:S5"/>
    <mergeCell ref="A2:S2"/>
    <mergeCell ref="A4:A6"/>
    <mergeCell ref="B4:B6"/>
    <mergeCell ref="C4:K4"/>
    <mergeCell ref="L4:M5"/>
    <mergeCell ref="N4:S4"/>
    <mergeCell ref="C5:E5"/>
    <mergeCell ref="F5:H5"/>
    <mergeCell ref="I5:K5"/>
    <mergeCell ref="N5:O5"/>
  </mergeCells>
  <pageMargins left="0.7" right="0.7" top="0.75" bottom="0.75" header="0.3" footer="0.3"/>
  <pageSetup paperSize="9" orientation="portrait" horizontalDpi="180" verticalDpi="180" r:id="rId1"/>
</worksheet>
</file>

<file path=xl/worksheets/sheet7.xml><?xml version="1.0" encoding="utf-8"?>
<worksheet xmlns="http://schemas.openxmlformats.org/spreadsheetml/2006/main" xmlns:r="http://schemas.openxmlformats.org/officeDocument/2006/relationships">
  <dimension ref="A2:AJ27"/>
  <sheetViews>
    <sheetView topLeftCell="A12" zoomScale="90" zoomScaleNormal="90" workbookViewId="0">
      <selection activeCell="A12" sqref="A12:A16"/>
    </sheetView>
  </sheetViews>
  <sheetFormatPr defaultRowHeight="15"/>
  <cols>
    <col min="1" max="1" width="5.5703125" customWidth="1"/>
    <col min="2" max="2" width="32.7109375" customWidth="1"/>
    <col min="3" max="3" width="7.7109375" hidden="1" customWidth="1"/>
    <col min="4" max="4" width="6" customWidth="1"/>
    <col min="5" max="5" width="33.28515625" customWidth="1"/>
    <col min="6" max="6" width="7" customWidth="1"/>
    <col min="8" max="8" width="24.42578125" customWidth="1"/>
    <col min="11" max="11" width="54.85546875" customWidth="1"/>
    <col min="15" max="15" width="14" customWidth="1"/>
    <col min="16" max="16" width="10.28515625" hidden="1" customWidth="1"/>
    <col min="17" max="17" width="10.140625" hidden="1" customWidth="1"/>
    <col min="18" max="18" width="0" hidden="1" customWidth="1"/>
    <col min="19" max="19" width="9.5703125" customWidth="1"/>
  </cols>
  <sheetData>
    <row r="2" spans="1:36" ht="15.75">
      <c r="A2" s="1347" t="s">
        <v>1612</v>
      </c>
      <c r="B2" s="1347"/>
      <c r="C2" s="1347"/>
      <c r="D2" s="1347"/>
      <c r="E2" s="1347"/>
      <c r="F2" s="1347"/>
      <c r="G2" s="1347"/>
      <c r="H2" s="1347"/>
      <c r="I2" s="1347"/>
      <c r="J2" s="1347"/>
      <c r="K2" s="1347"/>
      <c r="L2" s="1347"/>
      <c r="M2" s="1347"/>
      <c r="N2" s="1347"/>
      <c r="O2" s="1347"/>
      <c r="P2" s="1347"/>
      <c r="Q2" s="1347"/>
      <c r="R2" s="1347"/>
      <c r="S2" s="596"/>
    </row>
    <row r="3" spans="1:36">
      <c r="A3" s="597"/>
      <c r="B3" s="597"/>
      <c r="C3" s="597"/>
      <c r="D3" s="598"/>
      <c r="E3" s="599"/>
      <c r="F3" s="1348"/>
      <c r="G3" s="1348"/>
      <c r="H3" s="1348"/>
      <c r="I3" s="1348"/>
      <c r="J3" s="1348"/>
      <c r="K3" s="599"/>
      <c r="L3" s="599"/>
      <c r="M3" s="599"/>
      <c r="N3" s="599"/>
      <c r="O3" s="599"/>
      <c r="P3" s="599"/>
      <c r="Q3" s="599"/>
      <c r="R3" s="597"/>
      <c r="S3" s="597"/>
      <c r="T3" s="1349" t="s">
        <v>1613</v>
      </c>
      <c r="U3" s="1350"/>
    </row>
    <row r="4" spans="1:36" ht="50.25" customHeight="1">
      <c r="A4" s="1351" t="s">
        <v>1614</v>
      </c>
      <c r="B4" s="1351"/>
      <c r="C4" s="1351"/>
      <c r="D4" s="1352" t="s">
        <v>1615</v>
      </c>
      <c r="E4" s="1351" t="s">
        <v>1616</v>
      </c>
      <c r="F4" s="1351"/>
      <c r="G4" s="1351"/>
      <c r="H4" s="1351"/>
      <c r="I4" s="1351"/>
      <c r="J4" s="1351"/>
      <c r="K4" s="1351"/>
      <c r="L4" s="1351"/>
      <c r="M4" s="1351"/>
      <c r="N4" s="1353" t="s">
        <v>206</v>
      </c>
      <c r="O4" s="1354"/>
      <c r="P4" s="1356" t="s">
        <v>205</v>
      </c>
      <c r="Q4" s="1357"/>
      <c r="R4" s="1357"/>
      <c r="S4" s="1357"/>
      <c r="T4" s="1357"/>
      <c r="U4" s="1358"/>
    </row>
    <row r="5" spans="1:36" ht="22.5" customHeight="1">
      <c r="A5" s="1351"/>
      <c r="B5" s="1351"/>
      <c r="C5" s="1351"/>
      <c r="D5" s="1352"/>
      <c r="E5" s="1359" t="s">
        <v>1617</v>
      </c>
      <c r="F5" s="1360"/>
      <c r="G5" s="1361"/>
      <c r="H5" s="1359" t="s">
        <v>1618</v>
      </c>
      <c r="I5" s="1360"/>
      <c r="J5" s="1361"/>
      <c r="K5" s="1359" t="s">
        <v>1619</v>
      </c>
      <c r="L5" s="1360"/>
      <c r="M5" s="1361"/>
      <c r="N5" s="1355"/>
      <c r="O5" s="1354"/>
      <c r="P5" s="1362" t="s">
        <v>1620</v>
      </c>
      <c r="Q5" s="1363"/>
      <c r="R5" s="1364" t="s">
        <v>1621</v>
      </c>
      <c r="S5" s="1366" t="s">
        <v>1622</v>
      </c>
      <c r="T5" s="1362" t="s">
        <v>198</v>
      </c>
      <c r="U5" s="1363"/>
    </row>
    <row r="6" spans="1:36" ht="78.75">
      <c r="A6" s="1351"/>
      <c r="B6" s="1351"/>
      <c r="C6" s="1351"/>
      <c r="D6" s="1352"/>
      <c r="E6" s="600" t="s">
        <v>1623</v>
      </c>
      <c r="F6" s="600" t="s">
        <v>1624</v>
      </c>
      <c r="G6" s="600" t="s">
        <v>1158</v>
      </c>
      <c r="H6" s="600" t="s">
        <v>1623</v>
      </c>
      <c r="I6" s="600" t="s">
        <v>1624</v>
      </c>
      <c r="J6" s="600" t="s">
        <v>1158</v>
      </c>
      <c r="K6" s="600" t="s">
        <v>1623</v>
      </c>
      <c r="L6" s="600" t="s">
        <v>1624</v>
      </c>
      <c r="M6" s="600" t="s">
        <v>1158</v>
      </c>
      <c r="N6" s="601" t="s">
        <v>1625</v>
      </c>
      <c r="O6" s="601" t="s">
        <v>192</v>
      </c>
      <c r="P6" s="602" t="s">
        <v>217</v>
      </c>
      <c r="Q6" s="602" t="s">
        <v>218</v>
      </c>
      <c r="R6" s="1365"/>
      <c r="S6" s="1367"/>
      <c r="T6" s="603">
        <v>2018</v>
      </c>
      <c r="U6" s="603">
        <v>2019</v>
      </c>
    </row>
    <row r="7" spans="1:36">
      <c r="A7" s="600" t="s">
        <v>1626</v>
      </c>
      <c r="B7" s="600">
        <v>1</v>
      </c>
      <c r="C7" s="600" t="s">
        <v>1627</v>
      </c>
      <c r="D7" s="604" t="s">
        <v>1628</v>
      </c>
      <c r="E7" s="605">
        <v>3</v>
      </c>
      <c r="F7" s="605">
        <v>4</v>
      </c>
      <c r="G7" s="605">
        <v>5</v>
      </c>
      <c r="H7" s="605">
        <v>6</v>
      </c>
      <c r="I7" s="605">
        <v>7</v>
      </c>
      <c r="J7" s="605">
        <v>8</v>
      </c>
      <c r="K7" s="605">
        <v>9</v>
      </c>
      <c r="L7" s="605">
        <v>10</v>
      </c>
      <c r="M7" s="605">
        <v>11</v>
      </c>
      <c r="N7" s="605">
        <v>12</v>
      </c>
      <c r="O7" s="605">
        <v>13</v>
      </c>
      <c r="P7" s="605">
        <v>14</v>
      </c>
      <c r="Q7" s="605">
        <v>15</v>
      </c>
      <c r="R7" s="600">
        <v>16</v>
      </c>
      <c r="S7" s="600">
        <v>17</v>
      </c>
      <c r="T7" s="600">
        <v>18</v>
      </c>
      <c r="U7" s="600">
        <v>19</v>
      </c>
    </row>
    <row r="8" spans="1:36" ht="120" customHeight="1">
      <c r="A8" s="606" t="s">
        <v>1629</v>
      </c>
      <c r="B8" s="607" t="s">
        <v>1630</v>
      </c>
      <c r="C8" s="608" t="s">
        <v>1631</v>
      </c>
      <c r="D8" s="609" t="s">
        <v>188</v>
      </c>
      <c r="E8" s="610" t="s">
        <v>1632</v>
      </c>
      <c r="F8" s="610" t="s">
        <v>1632</v>
      </c>
      <c r="G8" s="610" t="s">
        <v>1632</v>
      </c>
      <c r="H8" s="610" t="s">
        <v>1632</v>
      </c>
      <c r="I8" s="610" t="s">
        <v>1632</v>
      </c>
      <c r="J8" s="610" t="s">
        <v>1632</v>
      </c>
      <c r="K8" s="610" t="s">
        <v>1632</v>
      </c>
      <c r="L8" s="610" t="s">
        <v>1632</v>
      </c>
      <c r="M8" s="610" t="s">
        <v>1632</v>
      </c>
      <c r="N8" s="610" t="s">
        <v>1632</v>
      </c>
      <c r="O8" s="610" t="s">
        <v>1632</v>
      </c>
      <c r="P8" s="611" t="e">
        <f>P9</f>
        <v>#REF!</v>
      </c>
      <c r="Q8" s="611" t="e">
        <f t="shared" ref="Q8:R8" si="0">Q9</f>
        <v>#REF!</v>
      </c>
      <c r="R8" s="611" t="e">
        <f t="shared" si="0"/>
        <v>#REF!</v>
      </c>
      <c r="S8" s="611">
        <f>S9+S17+S20</f>
        <v>109090.76000000001</v>
      </c>
      <c r="T8" s="611">
        <f>T9+T17+T20</f>
        <v>176200.19999999998</v>
      </c>
      <c r="U8" s="611">
        <f>U9+U17+U20</f>
        <v>19147.8</v>
      </c>
    </row>
    <row r="9" spans="1:36" ht="169.5" customHeight="1">
      <c r="A9" s="612" t="s">
        <v>1633</v>
      </c>
      <c r="B9" s="613" t="s">
        <v>1634</v>
      </c>
      <c r="C9" s="614" t="s">
        <v>1635</v>
      </c>
      <c r="D9" s="615" t="s">
        <v>186</v>
      </c>
      <c r="E9" s="610" t="s">
        <v>1632</v>
      </c>
      <c r="F9" s="610" t="s">
        <v>1632</v>
      </c>
      <c r="G9" s="610" t="s">
        <v>1632</v>
      </c>
      <c r="H9" s="610" t="s">
        <v>1632</v>
      </c>
      <c r="I9" s="610" t="s">
        <v>1632</v>
      </c>
      <c r="J9" s="610" t="s">
        <v>1632</v>
      </c>
      <c r="K9" s="610" t="s">
        <v>1632</v>
      </c>
      <c r="L9" s="610" t="s">
        <v>1632</v>
      </c>
      <c r="M9" s="610" t="s">
        <v>1632</v>
      </c>
      <c r="N9" s="610" t="s">
        <v>1632</v>
      </c>
      <c r="O9" s="610" t="s">
        <v>1632</v>
      </c>
      <c r="P9" s="616" t="e">
        <f>P11+P13+#REF!+#REF!+#REF!+#REF!+#REF!+#REF!</f>
        <v>#REF!</v>
      </c>
      <c r="Q9" s="616" t="e">
        <f>Q11+Q13+#REF!+#REF!+#REF!+#REF!+#REF!+#REF!</f>
        <v>#REF!</v>
      </c>
      <c r="R9" s="616" t="e">
        <f>R11+R13+#REF!+#REF!+#REF!+#REF!+#REF!+#REF!</f>
        <v>#REF!</v>
      </c>
      <c r="S9" s="616">
        <f>S11+89084.5</f>
        <v>89304.5</v>
      </c>
      <c r="T9" s="616">
        <f>T11+157052.4</f>
        <v>157272.4</v>
      </c>
      <c r="U9" s="616">
        <f>U11+U13</f>
        <v>220</v>
      </c>
    </row>
    <row r="10" spans="1:36" ht="20.25" customHeight="1">
      <c r="A10" s="612"/>
      <c r="B10" s="613" t="s">
        <v>4</v>
      </c>
      <c r="C10" s="614"/>
      <c r="D10" s="615"/>
      <c r="E10" s="617"/>
      <c r="F10" s="617"/>
      <c r="G10" s="617"/>
      <c r="H10" s="617"/>
      <c r="I10" s="618"/>
      <c r="J10" s="618"/>
      <c r="K10" s="618"/>
      <c r="L10" s="618"/>
      <c r="M10" s="618"/>
      <c r="N10" s="618"/>
      <c r="O10" s="618"/>
      <c r="P10" s="618"/>
      <c r="Q10" s="618"/>
      <c r="R10" s="619"/>
      <c r="S10" s="619"/>
      <c r="T10" s="619"/>
      <c r="U10" s="619"/>
    </row>
    <row r="11" spans="1:36" s="634" customFormat="1" ht="265.5" customHeight="1">
      <c r="A11" s="620"/>
      <c r="B11" s="621" t="s">
        <v>1636</v>
      </c>
      <c r="C11" s="622" t="s">
        <v>1637</v>
      </c>
      <c r="D11" s="623" t="s">
        <v>624</v>
      </c>
      <c r="E11" s="624" t="s">
        <v>1638</v>
      </c>
      <c r="F11" s="625" t="s">
        <v>228</v>
      </c>
      <c r="G11" s="626" t="s">
        <v>229</v>
      </c>
      <c r="H11" s="627"/>
      <c r="I11" s="625" t="s">
        <v>1639</v>
      </c>
      <c r="J11" s="625"/>
      <c r="K11" s="628" t="s">
        <v>1640</v>
      </c>
      <c r="L11" s="629" t="s">
        <v>1641</v>
      </c>
      <c r="M11" s="629" t="s">
        <v>1642</v>
      </c>
      <c r="N11" s="630" t="s">
        <v>1044</v>
      </c>
      <c r="O11" s="630" t="s">
        <v>1643</v>
      </c>
      <c r="P11" s="629">
        <v>2120.9699999999998</v>
      </c>
      <c r="Q11" s="629">
        <v>1043.26</v>
      </c>
      <c r="R11" s="631">
        <v>1657.24</v>
      </c>
      <c r="S11" s="632">
        <v>220</v>
      </c>
      <c r="T11" s="632">
        <v>220</v>
      </c>
      <c r="U11" s="632">
        <v>220</v>
      </c>
      <c r="V11" s="633"/>
      <c r="W11" s="633"/>
      <c r="X11" s="633"/>
      <c r="Y11" s="633"/>
      <c r="Z11" s="633"/>
      <c r="AA11" s="633"/>
      <c r="AB11" s="633"/>
      <c r="AC11" s="633"/>
      <c r="AD11" s="633"/>
      <c r="AE11" s="633"/>
      <c r="AF11" s="633"/>
      <c r="AG11" s="633"/>
      <c r="AH11" s="633"/>
      <c r="AI11" s="633"/>
      <c r="AJ11" s="633"/>
    </row>
    <row r="12" spans="1:36" s="634" customFormat="1" ht="120.75" customHeight="1">
      <c r="A12" s="1368"/>
      <c r="B12" s="1371" t="s">
        <v>185</v>
      </c>
      <c r="C12" s="622"/>
      <c r="D12" s="1374" t="s">
        <v>1644</v>
      </c>
      <c r="E12" s="1377" t="s">
        <v>270</v>
      </c>
      <c r="F12" s="1377" t="s">
        <v>1645</v>
      </c>
      <c r="G12" s="1377" t="s">
        <v>272</v>
      </c>
      <c r="H12" s="1377" t="s">
        <v>1646</v>
      </c>
      <c r="I12" s="1380" t="s">
        <v>1647</v>
      </c>
      <c r="J12" s="1380" t="s">
        <v>1648</v>
      </c>
      <c r="K12" s="1383" t="s">
        <v>1686</v>
      </c>
      <c r="L12" s="635"/>
      <c r="M12" s="636"/>
      <c r="N12" s="637"/>
      <c r="O12" s="637"/>
      <c r="P12" s="638"/>
      <c r="Q12" s="638"/>
      <c r="R12" s="639"/>
      <c r="S12" s="640"/>
      <c r="T12" s="640"/>
      <c r="U12" s="640"/>
      <c r="V12" s="633"/>
      <c r="W12" s="633"/>
      <c r="X12" s="633"/>
      <c r="Y12" s="633"/>
      <c r="Z12" s="633"/>
      <c r="AA12" s="633"/>
      <c r="AB12" s="633"/>
      <c r="AC12" s="633"/>
      <c r="AD12" s="633"/>
      <c r="AE12" s="633"/>
      <c r="AF12" s="633"/>
      <c r="AG12" s="633"/>
      <c r="AH12" s="633"/>
      <c r="AI12" s="633"/>
      <c r="AJ12" s="633"/>
    </row>
    <row r="13" spans="1:36" ht="62.25" customHeight="1">
      <c r="A13" s="1369"/>
      <c r="B13" s="1372"/>
      <c r="C13" s="622" t="s">
        <v>1649</v>
      </c>
      <c r="D13" s="1375"/>
      <c r="E13" s="1378"/>
      <c r="F13" s="1378"/>
      <c r="G13" s="1378"/>
      <c r="H13" s="1378"/>
      <c r="I13" s="1381"/>
      <c r="J13" s="1381"/>
      <c r="K13" s="1384"/>
      <c r="L13" s="641" t="s">
        <v>1650</v>
      </c>
      <c r="M13" s="642" t="s">
        <v>1651</v>
      </c>
      <c r="N13" s="643" t="s">
        <v>1652</v>
      </c>
      <c r="O13" s="643" t="s">
        <v>1653</v>
      </c>
      <c r="P13" s="644">
        <v>50268.23</v>
      </c>
      <c r="Q13" s="644">
        <v>48631.73</v>
      </c>
      <c r="R13" s="645">
        <v>28366.2</v>
      </c>
      <c r="S13" s="643" t="s">
        <v>1654</v>
      </c>
      <c r="T13" s="646" t="s">
        <v>1655</v>
      </c>
      <c r="U13" s="647">
        <v>0</v>
      </c>
    </row>
    <row r="14" spans="1:36" ht="21" customHeight="1">
      <c r="A14" s="1369"/>
      <c r="B14" s="1372"/>
      <c r="C14" s="622"/>
      <c r="D14" s="1375"/>
      <c r="E14" s="1378"/>
      <c r="F14" s="1378"/>
      <c r="G14" s="1378"/>
      <c r="H14" s="1378"/>
      <c r="I14" s="1381"/>
      <c r="J14" s="1381"/>
      <c r="K14" s="1384"/>
      <c r="L14" s="641"/>
      <c r="M14" s="642"/>
      <c r="N14" s="648" t="s">
        <v>1656</v>
      </c>
      <c r="O14" s="648" t="s">
        <v>1657</v>
      </c>
      <c r="P14" s="649"/>
      <c r="Q14" s="649"/>
      <c r="R14" s="645"/>
      <c r="S14" s="648" t="s">
        <v>1658</v>
      </c>
      <c r="T14" s="646"/>
      <c r="U14" s="647"/>
    </row>
    <row r="15" spans="1:36" ht="42" customHeight="1">
      <c r="A15" s="1369"/>
      <c r="B15" s="1372"/>
      <c r="C15" s="622"/>
      <c r="D15" s="1375"/>
      <c r="E15" s="1378"/>
      <c r="F15" s="1378"/>
      <c r="G15" s="1378"/>
      <c r="H15" s="1378"/>
      <c r="I15" s="1381"/>
      <c r="J15" s="1381"/>
      <c r="K15" s="1384"/>
      <c r="L15" s="641"/>
      <c r="M15" s="642"/>
      <c r="N15" s="643" t="s">
        <v>1656</v>
      </c>
      <c r="O15" s="643" t="s">
        <v>1659</v>
      </c>
      <c r="P15" s="644"/>
      <c r="Q15" s="644"/>
      <c r="R15" s="645"/>
      <c r="S15" s="646"/>
      <c r="T15" s="646" t="s">
        <v>1660</v>
      </c>
      <c r="U15" s="647"/>
    </row>
    <row r="16" spans="1:36" ht="120.75" customHeight="1">
      <c r="A16" s="1370"/>
      <c r="B16" s="1373"/>
      <c r="C16" s="622"/>
      <c r="D16" s="1376"/>
      <c r="E16" s="1379"/>
      <c r="F16" s="1379"/>
      <c r="G16" s="1379"/>
      <c r="H16" s="1379"/>
      <c r="I16" s="1382"/>
      <c r="J16" s="1382"/>
      <c r="K16" s="1385"/>
      <c r="L16" s="650"/>
      <c r="M16" s="651"/>
      <c r="N16" s="652"/>
      <c r="O16" s="652"/>
      <c r="P16" s="653"/>
      <c r="Q16" s="653"/>
      <c r="R16" s="654"/>
      <c r="S16" s="655"/>
      <c r="T16" s="656"/>
      <c r="U16" s="657"/>
    </row>
    <row r="17" spans="1:25" ht="220.5">
      <c r="A17" s="658" t="s">
        <v>1661</v>
      </c>
      <c r="B17" s="659" t="s">
        <v>1662</v>
      </c>
      <c r="C17" s="660"/>
      <c r="D17" s="661" t="s">
        <v>66</v>
      </c>
      <c r="E17" s="662" t="s">
        <v>1632</v>
      </c>
      <c r="F17" s="662" t="s">
        <v>1632</v>
      </c>
      <c r="G17" s="662" t="s">
        <v>1632</v>
      </c>
      <c r="H17" s="662" t="s">
        <v>1632</v>
      </c>
      <c r="I17" s="662" t="s">
        <v>1632</v>
      </c>
      <c r="J17" s="662" t="s">
        <v>1632</v>
      </c>
      <c r="K17" s="662" t="s">
        <v>1632</v>
      </c>
      <c r="L17" s="663" t="s">
        <v>1632</v>
      </c>
      <c r="M17" s="663" t="s">
        <v>1632</v>
      </c>
      <c r="N17" s="663" t="s">
        <v>1632</v>
      </c>
      <c r="O17" s="663" t="s">
        <v>1632</v>
      </c>
      <c r="P17" s="664">
        <f>P18</f>
        <v>18305.8</v>
      </c>
      <c r="Q17" s="664">
        <f t="shared" ref="Q17:U18" si="1">Q18</f>
        <v>17556.599999999999</v>
      </c>
      <c r="R17" s="664">
        <f t="shared" si="1"/>
        <v>17714.8</v>
      </c>
      <c r="S17" s="664">
        <f t="shared" si="1"/>
        <v>18927.8</v>
      </c>
      <c r="T17" s="664">
        <f t="shared" si="1"/>
        <v>18927.8</v>
      </c>
      <c r="U17" s="664">
        <f t="shared" si="1"/>
        <v>18927.8</v>
      </c>
    </row>
    <row r="18" spans="1:25" ht="31.5">
      <c r="A18" s="658"/>
      <c r="B18" s="659" t="s">
        <v>453</v>
      </c>
      <c r="C18" s="660"/>
      <c r="D18" s="661"/>
      <c r="E18" s="665"/>
      <c r="F18" s="666"/>
      <c r="G18" s="666"/>
      <c r="H18" s="665"/>
      <c r="I18" s="667"/>
      <c r="J18" s="667"/>
      <c r="K18" s="668"/>
      <c r="L18" s="667"/>
      <c r="M18" s="667"/>
      <c r="N18" s="669"/>
      <c r="O18" s="669"/>
      <c r="P18" s="667">
        <f>P19</f>
        <v>18305.8</v>
      </c>
      <c r="Q18" s="667">
        <f t="shared" si="1"/>
        <v>17556.599999999999</v>
      </c>
      <c r="R18" s="667">
        <f t="shared" si="1"/>
        <v>17714.8</v>
      </c>
      <c r="S18" s="667">
        <f t="shared" si="1"/>
        <v>18927.8</v>
      </c>
      <c r="T18" s="667">
        <f t="shared" si="1"/>
        <v>18927.8</v>
      </c>
      <c r="U18" s="667">
        <f t="shared" si="1"/>
        <v>18927.8</v>
      </c>
    </row>
    <row r="19" spans="1:25" s="682" customFormat="1" ht="148.5">
      <c r="A19" s="670"/>
      <c r="B19" s="671" t="s">
        <v>454</v>
      </c>
      <c r="C19" s="622" t="s">
        <v>1663</v>
      </c>
      <c r="D19" s="672" t="s">
        <v>1664</v>
      </c>
      <c r="E19" s="673" t="s">
        <v>1665</v>
      </c>
      <c r="F19" s="674" t="s">
        <v>1666</v>
      </c>
      <c r="G19" s="674" t="s">
        <v>1667</v>
      </c>
      <c r="H19" s="674"/>
      <c r="I19" s="675"/>
      <c r="J19" s="675"/>
      <c r="K19" s="676" t="s">
        <v>1668</v>
      </c>
      <c r="L19" s="677" t="s">
        <v>1098</v>
      </c>
      <c r="M19" s="674" t="s">
        <v>1669</v>
      </c>
      <c r="N19" s="678" t="s">
        <v>1670</v>
      </c>
      <c r="O19" s="678" t="s">
        <v>1671</v>
      </c>
      <c r="P19" s="679">
        <v>18305.8</v>
      </c>
      <c r="Q19" s="679">
        <v>17556.599999999999</v>
      </c>
      <c r="R19" s="680">
        <v>17714.8</v>
      </c>
      <c r="S19" s="681">
        <v>18927.8</v>
      </c>
      <c r="T19" s="681">
        <v>18927.8</v>
      </c>
      <c r="U19" s="681">
        <v>18927.8</v>
      </c>
    </row>
    <row r="20" spans="1:25" s="682" customFormat="1" ht="199.5">
      <c r="A20" s="683" t="s">
        <v>1672</v>
      </c>
      <c r="B20" s="684" t="s">
        <v>1673</v>
      </c>
      <c r="C20" s="614"/>
      <c r="D20" s="685" t="s">
        <v>63</v>
      </c>
      <c r="E20" s="686" t="s">
        <v>1632</v>
      </c>
      <c r="F20" s="686" t="s">
        <v>1632</v>
      </c>
      <c r="G20" s="686" t="s">
        <v>1632</v>
      </c>
      <c r="H20" s="686" t="s">
        <v>1632</v>
      </c>
      <c r="I20" s="686" t="s">
        <v>1632</v>
      </c>
      <c r="J20" s="686" t="s">
        <v>1632</v>
      </c>
      <c r="K20" s="686" t="s">
        <v>1632</v>
      </c>
      <c r="L20" s="686" t="s">
        <v>1632</v>
      </c>
      <c r="M20" s="686" t="s">
        <v>1632</v>
      </c>
      <c r="N20" s="686" t="s">
        <v>1632</v>
      </c>
      <c r="O20" s="686" t="s">
        <v>1632</v>
      </c>
      <c r="P20" s="687">
        <f>P21</f>
        <v>0</v>
      </c>
      <c r="Q20" s="687">
        <f t="shared" ref="Q20:U21" si="2">Q21</f>
        <v>0</v>
      </c>
      <c r="R20" s="687">
        <f t="shared" si="2"/>
        <v>837.5</v>
      </c>
      <c r="S20" s="687">
        <f t="shared" si="2"/>
        <v>858.46</v>
      </c>
      <c r="T20" s="687">
        <f t="shared" si="2"/>
        <v>0</v>
      </c>
      <c r="U20" s="687">
        <f t="shared" si="2"/>
        <v>0</v>
      </c>
    </row>
    <row r="21" spans="1:25" s="682" customFormat="1" ht="141.75">
      <c r="A21" s="688" t="s">
        <v>1674</v>
      </c>
      <c r="B21" s="613" t="s">
        <v>1675</v>
      </c>
      <c r="C21" s="614"/>
      <c r="D21" s="685" t="s">
        <v>1676</v>
      </c>
      <c r="E21" s="686" t="s">
        <v>1632</v>
      </c>
      <c r="F21" s="686" t="s">
        <v>1632</v>
      </c>
      <c r="G21" s="686" t="s">
        <v>1632</v>
      </c>
      <c r="H21" s="686" t="s">
        <v>1632</v>
      </c>
      <c r="I21" s="686" t="s">
        <v>1632</v>
      </c>
      <c r="J21" s="686" t="s">
        <v>1632</v>
      </c>
      <c r="K21" s="686" t="s">
        <v>1632</v>
      </c>
      <c r="L21" s="686" t="s">
        <v>1632</v>
      </c>
      <c r="M21" s="686" t="s">
        <v>1632</v>
      </c>
      <c r="N21" s="686" t="s">
        <v>1632</v>
      </c>
      <c r="O21" s="686" t="s">
        <v>1632</v>
      </c>
      <c r="P21" s="687">
        <f>P22</f>
        <v>0</v>
      </c>
      <c r="Q21" s="687">
        <f t="shared" si="2"/>
        <v>0</v>
      </c>
      <c r="R21" s="687">
        <f t="shared" si="2"/>
        <v>837.5</v>
      </c>
      <c r="S21" s="687">
        <f t="shared" si="2"/>
        <v>858.46</v>
      </c>
      <c r="T21" s="687">
        <f t="shared" si="2"/>
        <v>0</v>
      </c>
      <c r="U21" s="687">
        <f t="shared" si="2"/>
        <v>0</v>
      </c>
    </row>
    <row r="22" spans="1:25" s="682" customFormat="1" ht="242.25">
      <c r="A22" s="670"/>
      <c r="B22" s="671" t="s">
        <v>486</v>
      </c>
      <c r="C22" s="622"/>
      <c r="D22" s="672" t="s">
        <v>1677</v>
      </c>
      <c r="E22" s="689" t="s">
        <v>1551</v>
      </c>
      <c r="F22" s="674" t="s">
        <v>1678</v>
      </c>
      <c r="G22" s="674" t="s">
        <v>488</v>
      </c>
      <c r="H22" s="674"/>
      <c r="I22" s="675"/>
      <c r="J22" s="675"/>
      <c r="K22" s="690" t="s">
        <v>1679</v>
      </c>
      <c r="L22" s="677" t="s">
        <v>1650</v>
      </c>
      <c r="M22" s="674" t="s">
        <v>1651</v>
      </c>
      <c r="N22" s="678" t="s">
        <v>1680</v>
      </c>
      <c r="O22" s="678" t="s">
        <v>1681</v>
      </c>
      <c r="P22" s="691">
        <v>0</v>
      </c>
      <c r="Q22" s="691">
        <v>0</v>
      </c>
      <c r="R22" s="692">
        <v>837.5</v>
      </c>
      <c r="S22" s="692">
        <v>858.46</v>
      </c>
      <c r="T22" s="692">
        <v>0</v>
      </c>
      <c r="U22" s="692">
        <v>0</v>
      </c>
    </row>
    <row r="23" spans="1:25" ht="26.25">
      <c r="A23" s="693"/>
      <c r="B23" s="694" t="s">
        <v>1682</v>
      </c>
      <c r="C23" s="695"/>
      <c r="D23" s="696"/>
      <c r="E23" s="697"/>
      <c r="F23" s="697"/>
      <c r="G23" s="697"/>
      <c r="H23" s="697"/>
      <c r="I23" s="697"/>
      <c r="J23" s="697"/>
      <c r="K23" s="697"/>
      <c r="L23" s="698" t="s">
        <v>1683</v>
      </c>
      <c r="M23" s="696"/>
      <c r="N23" s="696"/>
      <c r="O23" s="696"/>
      <c r="P23" s="696"/>
      <c r="Q23" s="696"/>
      <c r="R23" s="699"/>
      <c r="S23" s="699"/>
      <c r="T23" s="699"/>
      <c r="U23" s="699"/>
      <c r="V23" s="700"/>
      <c r="W23" s="700"/>
      <c r="X23" s="700"/>
      <c r="Y23" s="700"/>
    </row>
    <row r="24" spans="1:25" ht="18.75">
      <c r="A24" s="693"/>
      <c r="B24" s="695"/>
      <c r="C24" s="695"/>
      <c r="D24" s="696"/>
      <c r="E24" s="697"/>
      <c r="F24" s="697"/>
      <c r="G24" s="697"/>
      <c r="H24" s="697"/>
      <c r="I24" s="697"/>
      <c r="J24" s="697"/>
      <c r="K24" s="697"/>
      <c r="L24" s="697"/>
      <c r="M24" s="696"/>
      <c r="N24" s="696"/>
      <c r="O24" s="696"/>
      <c r="P24" s="696"/>
      <c r="Q24" s="696"/>
      <c r="R24" s="697"/>
      <c r="S24" s="697"/>
      <c r="T24" s="697"/>
      <c r="U24" s="697"/>
      <c r="V24" s="700"/>
      <c r="W24" s="700"/>
      <c r="X24" s="700"/>
      <c r="Y24" s="700"/>
    </row>
    <row r="25" spans="1:25" ht="26.25">
      <c r="A25" s="693"/>
      <c r="B25" s="694" t="s">
        <v>1079</v>
      </c>
      <c r="C25" s="695"/>
      <c r="D25" s="696"/>
      <c r="E25" s="697"/>
      <c r="F25" s="697"/>
      <c r="G25" s="697"/>
      <c r="H25" s="697"/>
      <c r="I25" s="697"/>
      <c r="J25" s="697"/>
      <c r="K25" s="697"/>
      <c r="L25" s="698" t="s">
        <v>1684</v>
      </c>
      <c r="M25" s="701"/>
      <c r="N25" s="701"/>
      <c r="O25" s="701"/>
      <c r="P25" s="701"/>
      <c r="Q25" s="701"/>
      <c r="R25" s="697"/>
      <c r="S25" s="697"/>
      <c r="T25" s="697"/>
      <c r="U25" s="697"/>
      <c r="V25" s="700"/>
      <c r="W25" s="700"/>
      <c r="X25" s="700"/>
      <c r="Y25" s="700"/>
    </row>
    <row r="26" spans="1:25" ht="15.75">
      <c r="A26" s="693"/>
      <c r="B26" s="702"/>
      <c r="C26" s="702"/>
      <c r="D26" s="703"/>
      <c r="E26" s="700"/>
      <c r="F26" s="700"/>
      <c r="G26" s="700"/>
      <c r="H26" s="700"/>
      <c r="I26" s="700"/>
      <c r="J26" s="700"/>
      <c r="K26" s="700"/>
      <c r="L26" s="700"/>
      <c r="M26" s="703"/>
      <c r="N26" s="703"/>
      <c r="O26" s="703"/>
      <c r="P26" s="703"/>
      <c r="Q26" s="703"/>
      <c r="R26" s="700"/>
      <c r="S26" s="700"/>
      <c r="T26" s="700"/>
      <c r="U26" s="700"/>
      <c r="V26" s="700"/>
      <c r="W26" s="700"/>
      <c r="X26" s="700"/>
      <c r="Y26" s="700"/>
    </row>
    <row r="27" spans="1:25" ht="20.25">
      <c r="A27" s="693"/>
      <c r="B27" s="704" t="s">
        <v>1685</v>
      </c>
      <c r="C27" s="702"/>
      <c r="D27" s="703"/>
      <c r="E27" s="700"/>
      <c r="F27" s="700"/>
      <c r="G27" s="700"/>
      <c r="H27" s="700"/>
      <c r="I27" s="700"/>
      <c r="J27" s="700"/>
      <c r="K27" s="700"/>
      <c r="L27" s="700"/>
      <c r="M27" s="703"/>
      <c r="N27" s="703"/>
      <c r="O27" s="703"/>
      <c r="P27" s="703"/>
      <c r="Q27" s="703"/>
      <c r="R27" s="700"/>
      <c r="S27" s="700"/>
      <c r="T27" s="700"/>
      <c r="U27" s="700"/>
      <c r="V27" s="700"/>
      <c r="W27" s="700"/>
      <c r="X27" s="700"/>
      <c r="Y27" s="700"/>
    </row>
  </sheetData>
  <mergeCells count="25">
    <mergeCell ref="G12:G16"/>
    <mergeCell ref="H12:H16"/>
    <mergeCell ref="I12:I16"/>
    <mergeCell ref="J12:J16"/>
    <mergeCell ref="K12:K16"/>
    <mergeCell ref="A12:A16"/>
    <mergeCell ref="B12:B16"/>
    <mergeCell ref="D12:D16"/>
    <mergeCell ref="E12:E16"/>
    <mergeCell ref="F12:F16"/>
    <mergeCell ref="A2:R2"/>
    <mergeCell ref="F3:J3"/>
    <mergeCell ref="T3:U3"/>
    <mergeCell ref="A4:C6"/>
    <mergeCell ref="D4:D6"/>
    <mergeCell ref="E4:M4"/>
    <mergeCell ref="N4:O5"/>
    <mergeCell ref="P4:U4"/>
    <mergeCell ref="E5:G5"/>
    <mergeCell ref="H5:J5"/>
    <mergeCell ref="K5:M5"/>
    <mergeCell ref="P5:Q5"/>
    <mergeCell ref="R5:R6"/>
    <mergeCell ref="S5:S6"/>
    <mergeCell ref="T5:U5"/>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S439"/>
  <sheetViews>
    <sheetView topLeftCell="A12" zoomScale="75" zoomScaleNormal="75" workbookViewId="0">
      <selection activeCell="C13" sqref="C13:L13"/>
    </sheetView>
  </sheetViews>
  <sheetFormatPr defaultRowHeight="15.75"/>
  <cols>
    <col min="1" max="1" width="45.140625" style="154" customWidth="1"/>
    <col min="2" max="2" width="5.5703125" style="153" customWidth="1"/>
    <col min="3" max="3" width="45.7109375" style="153" customWidth="1"/>
    <col min="4" max="4" width="10.5703125" style="153" customWidth="1"/>
    <col min="5" max="5" width="12" style="153" customWidth="1"/>
    <col min="6" max="6" width="47.7109375" style="153" customWidth="1"/>
    <col min="7" max="7" width="9.140625" style="153"/>
    <col min="8" max="8" width="10.5703125" style="153" customWidth="1"/>
    <col min="9" max="9" width="47.85546875" style="153" customWidth="1"/>
    <col min="10" max="10" width="10.42578125" style="153" customWidth="1"/>
    <col min="11" max="11" width="13.28515625" style="153" customWidth="1"/>
    <col min="12" max="12" width="6" style="155" customWidth="1"/>
    <col min="13" max="13" width="16.28515625" style="155" customWidth="1"/>
    <col min="14" max="14" width="13.42578125" style="97" customWidth="1"/>
    <col min="15" max="15" width="11.85546875" style="97" customWidth="1"/>
    <col min="16" max="16" width="12.5703125" style="97" customWidth="1"/>
    <col min="17" max="17" width="13.7109375" style="97" customWidth="1"/>
    <col min="18" max="18" width="13.42578125" style="97" customWidth="1"/>
    <col min="19" max="19" width="12.42578125" style="97" customWidth="1"/>
    <col min="20" max="256" width="9.140625" style="153"/>
    <col min="257" max="257" width="45.140625" style="153" customWidth="1"/>
    <col min="258" max="258" width="5.5703125" style="153" customWidth="1"/>
    <col min="259" max="259" width="45.7109375" style="153" customWidth="1"/>
    <col min="260" max="260" width="10.5703125" style="153" customWidth="1"/>
    <col min="261" max="261" width="12" style="153" customWidth="1"/>
    <col min="262" max="262" width="47.7109375" style="153" customWidth="1"/>
    <col min="263" max="263" width="9.140625" style="153"/>
    <col min="264" max="264" width="10.5703125" style="153" customWidth="1"/>
    <col min="265" max="265" width="47.85546875" style="153" customWidth="1"/>
    <col min="266" max="266" width="10.42578125" style="153" customWidth="1"/>
    <col min="267" max="267" width="13.28515625" style="153" customWidth="1"/>
    <col min="268" max="268" width="6" style="153" customWidth="1"/>
    <col min="269" max="269" width="16.28515625" style="153" customWidth="1"/>
    <col min="270" max="270" width="13.42578125" style="153" customWidth="1"/>
    <col min="271" max="271" width="11.85546875" style="153" customWidth="1"/>
    <col min="272" max="272" width="12.5703125" style="153" customWidth="1"/>
    <col min="273" max="273" width="13.7109375" style="153" customWidth="1"/>
    <col min="274" max="274" width="13.42578125" style="153" customWidth="1"/>
    <col min="275" max="275" width="12.42578125" style="153" customWidth="1"/>
    <col min="276" max="512" width="9.140625" style="153"/>
    <col min="513" max="513" width="45.140625" style="153" customWidth="1"/>
    <col min="514" max="514" width="5.5703125" style="153" customWidth="1"/>
    <col min="515" max="515" width="45.7109375" style="153" customWidth="1"/>
    <col min="516" max="516" width="10.5703125" style="153" customWidth="1"/>
    <col min="517" max="517" width="12" style="153" customWidth="1"/>
    <col min="518" max="518" width="47.7109375" style="153" customWidth="1"/>
    <col min="519" max="519" width="9.140625" style="153"/>
    <col min="520" max="520" width="10.5703125" style="153" customWidth="1"/>
    <col min="521" max="521" width="47.85546875" style="153" customWidth="1"/>
    <col min="522" max="522" width="10.42578125" style="153" customWidth="1"/>
    <col min="523" max="523" width="13.28515625" style="153" customWidth="1"/>
    <col min="524" max="524" width="6" style="153" customWidth="1"/>
    <col min="525" max="525" width="16.28515625" style="153" customWidth="1"/>
    <col min="526" max="526" width="13.42578125" style="153" customWidth="1"/>
    <col min="527" max="527" width="11.85546875" style="153" customWidth="1"/>
    <col min="528" max="528" width="12.5703125" style="153" customWidth="1"/>
    <col min="529" max="529" width="13.7109375" style="153" customWidth="1"/>
    <col min="530" max="530" width="13.42578125" style="153" customWidth="1"/>
    <col min="531" max="531" width="12.42578125" style="153" customWidth="1"/>
    <col min="532" max="768" width="9.140625" style="153"/>
    <col min="769" max="769" width="45.140625" style="153" customWidth="1"/>
    <col min="770" max="770" width="5.5703125" style="153" customWidth="1"/>
    <col min="771" max="771" width="45.7109375" style="153" customWidth="1"/>
    <col min="772" max="772" width="10.5703125" style="153" customWidth="1"/>
    <col min="773" max="773" width="12" style="153" customWidth="1"/>
    <col min="774" max="774" width="47.7109375" style="153" customWidth="1"/>
    <col min="775" max="775" width="9.140625" style="153"/>
    <col min="776" max="776" width="10.5703125" style="153" customWidth="1"/>
    <col min="777" max="777" width="47.85546875" style="153" customWidth="1"/>
    <col min="778" max="778" width="10.42578125" style="153" customWidth="1"/>
    <col min="779" max="779" width="13.28515625" style="153" customWidth="1"/>
    <col min="780" max="780" width="6" style="153" customWidth="1"/>
    <col min="781" max="781" width="16.28515625" style="153" customWidth="1"/>
    <col min="782" max="782" width="13.42578125" style="153" customWidth="1"/>
    <col min="783" max="783" width="11.85546875" style="153" customWidth="1"/>
    <col min="784" max="784" width="12.5703125" style="153" customWidth="1"/>
    <col min="785" max="785" width="13.7109375" style="153" customWidth="1"/>
    <col min="786" max="786" width="13.42578125" style="153" customWidth="1"/>
    <col min="787" max="787" width="12.42578125" style="153" customWidth="1"/>
    <col min="788" max="1024" width="9.140625" style="153"/>
    <col min="1025" max="1025" width="45.140625" style="153" customWidth="1"/>
    <col min="1026" max="1026" width="5.5703125" style="153" customWidth="1"/>
    <col min="1027" max="1027" width="45.7109375" style="153" customWidth="1"/>
    <col min="1028" max="1028" width="10.5703125" style="153" customWidth="1"/>
    <col min="1029" max="1029" width="12" style="153" customWidth="1"/>
    <col min="1030" max="1030" width="47.7109375" style="153" customWidth="1"/>
    <col min="1031" max="1031" width="9.140625" style="153"/>
    <col min="1032" max="1032" width="10.5703125" style="153" customWidth="1"/>
    <col min="1033" max="1033" width="47.85546875" style="153" customWidth="1"/>
    <col min="1034" max="1034" width="10.42578125" style="153" customWidth="1"/>
    <col min="1035" max="1035" width="13.28515625" style="153" customWidth="1"/>
    <col min="1036" max="1036" width="6" style="153" customWidth="1"/>
    <col min="1037" max="1037" width="16.28515625" style="153" customWidth="1"/>
    <col min="1038" max="1038" width="13.42578125" style="153" customWidth="1"/>
    <col min="1039" max="1039" width="11.85546875" style="153" customWidth="1"/>
    <col min="1040" max="1040" width="12.5703125" style="153" customWidth="1"/>
    <col min="1041" max="1041" width="13.7109375" style="153" customWidth="1"/>
    <col min="1042" max="1042" width="13.42578125" style="153" customWidth="1"/>
    <col min="1043" max="1043" width="12.42578125" style="153" customWidth="1"/>
    <col min="1044" max="1280" width="9.140625" style="153"/>
    <col min="1281" max="1281" width="45.140625" style="153" customWidth="1"/>
    <col min="1282" max="1282" width="5.5703125" style="153" customWidth="1"/>
    <col min="1283" max="1283" width="45.7109375" style="153" customWidth="1"/>
    <col min="1284" max="1284" width="10.5703125" style="153" customWidth="1"/>
    <col min="1285" max="1285" width="12" style="153" customWidth="1"/>
    <col min="1286" max="1286" width="47.7109375" style="153" customWidth="1"/>
    <col min="1287" max="1287" width="9.140625" style="153"/>
    <col min="1288" max="1288" width="10.5703125" style="153" customWidth="1"/>
    <col min="1289" max="1289" width="47.85546875" style="153" customWidth="1"/>
    <col min="1290" max="1290" width="10.42578125" style="153" customWidth="1"/>
    <col min="1291" max="1291" width="13.28515625" style="153" customWidth="1"/>
    <col min="1292" max="1292" width="6" style="153" customWidth="1"/>
    <col min="1293" max="1293" width="16.28515625" style="153" customWidth="1"/>
    <col min="1294" max="1294" width="13.42578125" style="153" customWidth="1"/>
    <col min="1295" max="1295" width="11.85546875" style="153" customWidth="1"/>
    <col min="1296" max="1296" width="12.5703125" style="153" customWidth="1"/>
    <col min="1297" max="1297" width="13.7109375" style="153" customWidth="1"/>
    <col min="1298" max="1298" width="13.42578125" style="153" customWidth="1"/>
    <col min="1299" max="1299" width="12.42578125" style="153" customWidth="1"/>
    <col min="1300" max="1536" width="9.140625" style="153"/>
    <col min="1537" max="1537" width="45.140625" style="153" customWidth="1"/>
    <col min="1538" max="1538" width="5.5703125" style="153" customWidth="1"/>
    <col min="1539" max="1539" width="45.7109375" style="153" customWidth="1"/>
    <col min="1540" max="1540" width="10.5703125" style="153" customWidth="1"/>
    <col min="1541" max="1541" width="12" style="153" customWidth="1"/>
    <col min="1542" max="1542" width="47.7109375" style="153" customWidth="1"/>
    <col min="1543" max="1543" width="9.140625" style="153"/>
    <col min="1544" max="1544" width="10.5703125" style="153" customWidth="1"/>
    <col min="1545" max="1545" width="47.85546875" style="153" customWidth="1"/>
    <col min="1546" max="1546" width="10.42578125" style="153" customWidth="1"/>
    <col min="1547" max="1547" width="13.28515625" style="153" customWidth="1"/>
    <col min="1548" max="1548" width="6" style="153" customWidth="1"/>
    <col min="1549" max="1549" width="16.28515625" style="153" customWidth="1"/>
    <col min="1550" max="1550" width="13.42578125" style="153" customWidth="1"/>
    <col min="1551" max="1551" width="11.85546875" style="153" customWidth="1"/>
    <col min="1552" max="1552" width="12.5703125" style="153" customWidth="1"/>
    <col min="1553" max="1553" width="13.7109375" style="153" customWidth="1"/>
    <col min="1554" max="1554" width="13.42578125" style="153" customWidth="1"/>
    <col min="1555" max="1555" width="12.42578125" style="153" customWidth="1"/>
    <col min="1556" max="1792" width="9.140625" style="153"/>
    <col min="1793" max="1793" width="45.140625" style="153" customWidth="1"/>
    <col min="1794" max="1794" width="5.5703125" style="153" customWidth="1"/>
    <col min="1795" max="1795" width="45.7109375" style="153" customWidth="1"/>
    <col min="1796" max="1796" width="10.5703125" style="153" customWidth="1"/>
    <col min="1797" max="1797" width="12" style="153" customWidth="1"/>
    <col min="1798" max="1798" width="47.7109375" style="153" customWidth="1"/>
    <col min="1799" max="1799" width="9.140625" style="153"/>
    <col min="1800" max="1800" width="10.5703125" style="153" customWidth="1"/>
    <col min="1801" max="1801" width="47.85546875" style="153" customWidth="1"/>
    <col min="1802" max="1802" width="10.42578125" style="153" customWidth="1"/>
    <col min="1803" max="1803" width="13.28515625" style="153" customWidth="1"/>
    <col min="1804" max="1804" width="6" style="153" customWidth="1"/>
    <col min="1805" max="1805" width="16.28515625" style="153" customWidth="1"/>
    <col min="1806" max="1806" width="13.42578125" style="153" customWidth="1"/>
    <col min="1807" max="1807" width="11.85546875" style="153" customWidth="1"/>
    <col min="1808" max="1808" width="12.5703125" style="153" customWidth="1"/>
    <col min="1809" max="1809" width="13.7109375" style="153" customWidth="1"/>
    <col min="1810" max="1810" width="13.42578125" style="153" customWidth="1"/>
    <col min="1811" max="1811" width="12.42578125" style="153" customWidth="1"/>
    <col min="1812" max="2048" width="9.140625" style="153"/>
    <col min="2049" max="2049" width="45.140625" style="153" customWidth="1"/>
    <col min="2050" max="2050" width="5.5703125" style="153" customWidth="1"/>
    <col min="2051" max="2051" width="45.7109375" style="153" customWidth="1"/>
    <col min="2052" max="2052" width="10.5703125" style="153" customWidth="1"/>
    <col min="2053" max="2053" width="12" style="153" customWidth="1"/>
    <col min="2054" max="2054" width="47.7109375" style="153" customWidth="1"/>
    <col min="2055" max="2055" width="9.140625" style="153"/>
    <col min="2056" max="2056" width="10.5703125" style="153" customWidth="1"/>
    <col min="2057" max="2057" width="47.85546875" style="153" customWidth="1"/>
    <col min="2058" max="2058" width="10.42578125" style="153" customWidth="1"/>
    <col min="2059" max="2059" width="13.28515625" style="153" customWidth="1"/>
    <col min="2060" max="2060" width="6" style="153" customWidth="1"/>
    <col min="2061" max="2061" width="16.28515625" style="153" customWidth="1"/>
    <col min="2062" max="2062" width="13.42578125" style="153" customWidth="1"/>
    <col min="2063" max="2063" width="11.85546875" style="153" customWidth="1"/>
    <col min="2064" max="2064" width="12.5703125" style="153" customWidth="1"/>
    <col min="2065" max="2065" width="13.7109375" style="153" customWidth="1"/>
    <col min="2066" max="2066" width="13.42578125" style="153" customWidth="1"/>
    <col min="2067" max="2067" width="12.42578125" style="153" customWidth="1"/>
    <col min="2068" max="2304" width="9.140625" style="153"/>
    <col min="2305" max="2305" width="45.140625" style="153" customWidth="1"/>
    <col min="2306" max="2306" width="5.5703125" style="153" customWidth="1"/>
    <col min="2307" max="2307" width="45.7109375" style="153" customWidth="1"/>
    <col min="2308" max="2308" width="10.5703125" style="153" customWidth="1"/>
    <col min="2309" max="2309" width="12" style="153" customWidth="1"/>
    <col min="2310" max="2310" width="47.7109375" style="153" customWidth="1"/>
    <col min="2311" max="2311" width="9.140625" style="153"/>
    <col min="2312" max="2312" width="10.5703125" style="153" customWidth="1"/>
    <col min="2313" max="2313" width="47.85546875" style="153" customWidth="1"/>
    <col min="2314" max="2314" width="10.42578125" style="153" customWidth="1"/>
    <col min="2315" max="2315" width="13.28515625" style="153" customWidth="1"/>
    <col min="2316" max="2316" width="6" style="153" customWidth="1"/>
    <col min="2317" max="2317" width="16.28515625" style="153" customWidth="1"/>
    <col min="2318" max="2318" width="13.42578125" style="153" customWidth="1"/>
    <col min="2319" max="2319" width="11.85546875" style="153" customWidth="1"/>
    <col min="2320" max="2320" width="12.5703125" style="153" customWidth="1"/>
    <col min="2321" max="2321" width="13.7109375" style="153" customWidth="1"/>
    <col min="2322" max="2322" width="13.42578125" style="153" customWidth="1"/>
    <col min="2323" max="2323" width="12.42578125" style="153" customWidth="1"/>
    <col min="2324" max="2560" width="9.140625" style="153"/>
    <col min="2561" max="2561" width="45.140625" style="153" customWidth="1"/>
    <col min="2562" max="2562" width="5.5703125" style="153" customWidth="1"/>
    <col min="2563" max="2563" width="45.7109375" style="153" customWidth="1"/>
    <col min="2564" max="2564" width="10.5703125" style="153" customWidth="1"/>
    <col min="2565" max="2565" width="12" style="153" customWidth="1"/>
    <col min="2566" max="2566" width="47.7109375" style="153" customWidth="1"/>
    <col min="2567" max="2567" width="9.140625" style="153"/>
    <col min="2568" max="2568" width="10.5703125" style="153" customWidth="1"/>
    <col min="2569" max="2569" width="47.85546875" style="153" customWidth="1"/>
    <col min="2570" max="2570" width="10.42578125" style="153" customWidth="1"/>
    <col min="2571" max="2571" width="13.28515625" style="153" customWidth="1"/>
    <col min="2572" max="2572" width="6" style="153" customWidth="1"/>
    <col min="2573" max="2573" width="16.28515625" style="153" customWidth="1"/>
    <col min="2574" max="2574" width="13.42578125" style="153" customWidth="1"/>
    <col min="2575" max="2575" width="11.85546875" style="153" customWidth="1"/>
    <col min="2576" max="2576" width="12.5703125" style="153" customWidth="1"/>
    <col min="2577" max="2577" width="13.7109375" style="153" customWidth="1"/>
    <col min="2578" max="2578" width="13.42578125" style="153" customWidth="1"/>
    <col min="2579" max="2579" width="12.42578125" style="153" customWidth="1"/>
    <col min="2580" max="2816" width="9.140625" style="153"/>
    <col min="2817" max="2817" width="45.140625" style="153" customWidth="1"/>
    <col min="2818" max="2818" width="5.5703125" style="153" customWidth="1"/>
    <col min="2819" max="2819" width="45.7109375" style="153" customWidth="1"/>
    <col min="2820" max="2820" width="10.5703125" style="153" customWidth="1"/>
    <col min="2821" max="2821" width="12" style="153" customWidth="1"/>
    <col min="2822" max="2822" width="47.7109375" style="153" customWidth="1"/>
    <col min="2823" max="2823" width="9.140625" style="153"/>
    <col min="2824" max="2824" width="10.5703125" style="153" customWidth="1"/>
    <col min="2825" max="2825" width="47.85546875" style="153" customWidth="1"/>
    <col min="2826" max="2826" width="10.42578125" style="153" customWidth="1"/>
    <col min="2827" max="2827" width="13.28515625" style="153" customWidth="1"/>
    <col min="2828" max="2828" width="6" style="153" customWidth="1"/>
    <col min="2829" max="2829" width="16.28515625" style="153" customWidth="1"/>
    <col min="2830" max="2830" width="13.42578125" style="153" customWidth="1"/>
    <col min="2831" max="2831" width="11.85546875" style="153" customWidth="1"/>
    <col min="2832" max="2832" width="12.5703125" style="153" customWidth="1"/>
    <col min="2833" max="2833" width="13.7109375" style="153" customWidth="1"/>
    <col min="2834" max="2834" width="13.42578125" style="153" customWidth="1"/>
    <col min="2835" max="2835" width="12.42578125" style="153" customWidth="1"/>
    <col min="2836" max="3072" width="9.140625" style="153"/>
    <col min="3073" max="3073" width="45.140625" style="153" customWidth="1"/>
    <col min="3074" max="3074" width="5.5703125" style="153" customWidth="1"/>
    <col min="3075" max="3075" width="45.7109375" style="153" customWidth="1"/>
    <col min="3076" max="3076" width="10.5703125" style="153" customWidth="1"/>
    <col min="3077" max="3077" width="12" style="153" customWidth="1"/>
    <col min="3078" max="3078" width="47.7109375" style="153" customWidth="1"/>
    <col min="3079" max="3079" width="9.140625" style="153"/>
    <col min="3080" max="3080" width="10.5703125" style="153" customWidth="1"/>
    <col min="3081" max="3081" width="47.85546875" style="153" customWidth="1"/>
    <col min="3082" max="3082" width="10.42578125" style="153" customWidth="1"/>
    <col min="3083" max="3083" width="13.28515625" style="153" customWidth="1"/>
    <col min="3084" max="3084" width="6" style="153" customWidth="1"/>
    <col min="3085" max="3085" width="16.28515625" style="153" customWidth="1"/>
    <col min="3086" max="3086" width="13.42578125" style="153" customWidth="1"/>
    <col min="3087" max="3087" width="11.85546875" style="153" customWidth="1"/>
    <col min="3088" max="3088" width="12.5703125" style="153" customWidth="1"/>
    <col min="3089" max="3089" width="13.7109375" style="153" customWidth="1"/>
    <col min="3090" max="3090" width="13.42578125" style="153" customWidth="1"/>
    <col min="3091" max="3091" width="12.42578125" style="153" customWidth="1"/>
    <col min="3092" max="3328" width="9.140625" style="153"/>
    <col min="3329" max="3329" width="45.140625" style="153" customWidth="1"/>
    <col min="3330" max="3330" width="5.5703125" style="153" customWidth="1"/>
    <col min="3331" max="3331" width="45.7109375" style="153" customWidth="1"/>
    <col min="3332" max="3332" width="10.5703125" style="153" customWidth="1"/>
    <col min="3333" max="3333" width="12" style="153" customWidth="1"/>
    <col min="3334" max="3334" width="47.7109375" style="153" customWidth="1"/>
    <col min="3335" max="3335" width="9.140625" style="153"/>
    <col min="3336" max="3336" width="10.5703125" style="153" customWidth="1"/>
    <col min="3337" max="3337" width="47.85546875" style="153" customWidth="1"/>
    <col min="3338" max="3338" width="10.42578125" style="153" customWidth="1"/>
    <col min="3339" max="3339" width="13.28515625" style="153" customWidth="1"/>
    <col min="3340" max="3340" width="6" style="153" customWidth="1"/>
    <col min="3341" max="3341" width="16.28515625" style="153" customWidth="1"/>
    <col min="3342" max="3342" width="13.42578125" style="153" customWidth="1"/>
    <col min="3343" max="3343" width="11.85546875" style="153" customWidth="1"/>
    <col min="3344" max="3344" width="12.5703125" style="153" customWidth="1"/>
    <col min="3345" max="3345" width="13.7109375" style="153" customWidth="1"/>
    <col min="3346" max="3346" width="13.42578125" style="153" customWidth="1"/>
    <col min="3347" max="3347" width="12.42578125" style="153" customWidth="1"/>
    <col min="3348" max="3584" width="9.140625" style="153"/>
    <col min="3585" max="3585" width="45.140625" style="153" customWidth="1"/>
    <col min="3586" max="3586" width="5.5703125" style="153" customWidth="1"/>
    <col min="3587" max="3587" width="45.7109375" style="153" customWidth="1"/>
    <col min="3588" max="3588" width="10.5703125" style="153" customWidth="1"/>
    <col min="3589" max="3589" width="12" style="153" customWidth="1"/>
    <col min="3590" max="3590" width="47.7109375" style="153" customWidth="1"/>
    <col min="3591" max="3591" width="9.140625" style="153"/>
    <col min="3592" max="3592" width="10.5703125" style="153" customWidth="1"/>
    <col min="3593" max="3593" width="47.85546875" style="153" customWidth="1"/>
    <col min="3594" max="3594" width="10.42578125" style="153" customWidth="1"/>
    <col min="3595" max="3595" width="13.28515625" style="153" customWidth="1"/>
    <col min="3596" max="3596" width="6" style="153" customWidth="1"/>
    <col min="3597" max="3597" width="16.28515625" style="153" customWidth="1"/>
    <col min="3598" max="3598" width="13.42578125" style="153" customWidth="1"/>
    <col min="3599" max="3599" width="11.85546875" style="153" customWidth="1"/>
    <col min="3600" max="3600" width="12.5703125" style="153" customWidth="1"/>
    <col min="3601" max="3601" width="13.7109375" style="153" customWidth="1"/>
    <col min="3602" max="3602" width="13.42578125" style="153" customWidth="1"/>
    <col min="3603" max="3603" width="12.42578125" style="153" customWidth="1"/>
    <col min="3604" max="3840" width="9.140625" style="153"/>
    <col min="3841" max="3841" width="45.140625" style="153" customWidth="1"/>
    <col min="3842" max="3842" width="5.5703125" style="153" customWidth="1"/>
    <col min="3843" max="3843" width="45.7109375" style="153" customWidth="1"/>
    <col min="3844" max="3844" width="10.5703125" style="153" customWidth="1"/>
    <col min="3845" max="3845" width="12" style="153" customWidth="1"/>
    <col min="3846" max="3846" width="47.7109375" style="153" customWidth="1"/>
    <col min="3847" max="3847" width="9.140625" style="153"/>
    <col min="3848" max="3848" width="10.5703125" style="153" customWidth="1"/>
    <col min="3849" max="3849" width="47.85546875" style="153" customWidth="1"/>
    <col min="3850" max="3850" width="10.42578125" style="153" customWidth="1"/>
    <col min="3851" max="3851" width="13.28515625" style="153" customWidth="1"/>
    <col min="3852" max="3852" width="6" style="153" customWidth="1"/>
    <col min="3853" max="3853" width="16.28515625" style="153" customWidth="1"/>
    <col min="3854" max="3854" width="13.42578125" style="153" customWidth="1"/>
    <col min="3855" max="3855" width="11.85546875" style="153" customWidth="1"/>
    <col min="3856" max="3856" width="12.5703125" style="153" customWidth="1"/>
    <col min="3857" max="3857" width="13.7109375" style="153" customWidth="1"/>
    <col min="3858" max="3858" width="13.42578125" style="153" customWidth="1"/>
    <col min="3859" max="3859" width="12.42578125" style="153" customWidth="1"/>
    <col min="3860" max="4096" width="9.140625" style="153"/>
    <col min="4097" max="4097" width="45.140625" style="153" customWidth="1"/>
    <col min="4098" max="4098" width="5.5703125" style="153" customWidth="1"/>
    <col min="4099" max="4099" width="45.7109375" style="153" customWidth="1"/>
    <col min="4100" max="4100" width="10.5703125" style="153" customWidth="1"/>
    <col min="4101" max="4101" width="12" style="153" customWidth="1"/>
    <col min="4102" max="4102" width="47.7109375" style="153" customWidth="1"/>
    <col min="4103" max="4103" width="9.140625" style="153"/>
    <col min="4104" max="4104" width="10.5703125" style="153" customWidth="1"/>
    <col min="4105" max="4105" width="47.85546875" style="153" customWidth="1"/>
    <col min="4106" max="4106" width="10.42578125" style="153" customWidth="1"/>
    <col min="4107" max="4107" width="13.28515625" style="153" customWidth="1"/>
    <col min="4108" max="4108" width="6" style="153" customWidth="1"/>
    <col min="4109" max="4109" width="16.28515625" style="153" customWidth="1"/>
    <col min="4110" max="4110" width="13.42578125" style="153" customWidth="1"/>
    <col min="4111" max="4111" width="11.85546875" style="153" customWidth="1"/>
    <col min="4112" max="4112" width="12.5703125" style="153" customWidth="1"/>
    <col min="4113" max="4113" width="13.7109375" style="153" customWidth="1"/>
    <col min="4114" max="4114" width="13.42578125" style="153" customWidth="1"/>
    <col min="4115" max="4115" width="12.42578125" style="153" customWidth="1"/>
    <col min="4116" max="4352" width="9.140625" style="153"/>
    <col min="4353" max="4353" width="45.140625" style="153" customWidth="1"/>
    <col min="4354" max="4354" width="5.5703125" style="153" customWidth="1"/>
    <col min="4355" max="4355" width="45.7109375" style="153" customWidth="1"/>
    <col min="4356" max="4356" width="10.5703125" style="153" customWidth="1"/>
    <col min="4357" max="4357" width="12" style="153" customWidth="1"/>
    <col min="4358" max="4358" width="47.7109375" style="153" customWidth="1"/>
    <col min="4359" max="4359" width="9.140625" style="153"/>
    <col min="4360" max="4360" width="10.5703125" style="153" customWidth="1"/>
    <col min="4361" max="4361" width="47.85546875" style="153" customWidth="1"/>
    <col min="4362" max="4362" width="10.42578125" style="153" customWidth="1"/>
    <col min="4363" max="4363" width="13.28515625" style="153" customWidth="1"/>
    <col min="4364" max="4364" width="6" style="153" customWidth="1"/>
    <col min="4365" max="4365" width="16.28515625" style="153" customWidth="1"/>
    <col min="4366" max="4366" width="13.42578125" style="153" customWidth="1"/>
    <col min="4367" max="4367" width="11.85546875" style="153" customWidth="1"/>
    <col min="4368" max="4368" width="12.5703125" style="153" customWidth="1"/>
    <col min="4369" max="4369" width="13.7109375" style="153" customWidth="1"/>
    <col min="4370" max="4370" width="13.42578125" style="153" customWidth="1"/>
    <col min="4371" max="4371" width="12.42578125" style="153" customWidth="1"/>
    <col min="4372" max="4608" width="9.140625" style="153"/>
    <col min="4609" max="4609" width="45.140625" style="153" customWidth="1"/>
    <col min="4610" max="4610" width="5.5703125" style="153" customWidth="1"/>
    <col min="4611" max="4611" width="45.7109375" style="153" customWidth="1"/>
    <col min="4612" max="4612" width="10.5703125" style="153" customWidth="1"/>
    <col min="4613" max="4613" width="12" style="153" customWidth="1"/>
    <col min="4614" max="4614" width="47.7109375" style="153" customWidth="1"/>
    <col min="4615" max="4615" width="9.140625" style="153"/>
    <col min="4616" max="4616" width="10.5703125" style="153" customWidth="1"/>
    <col min="4617" max="4617" width="47.85546875" style="153" customWidth="1"/>
    <col min="4618" max="4618" width="10.42578125" style="153" customWidth="1"/>
    <col min="4619" max="4619" width="13.28515625" style="153" customWidth="1"/>
    <col min="4620" max="4620" width="6" style="153" customWidth="1"/>
    <col min="4621" max="4621" width="16.28515625" style="153" customWidth="1"/>
    <col min="4622" max="4622" width="13.42578125" style="153" customWidth="1"/>
    <col min="4623" max="4623" width="11.85546875" style="153" customWidth="1"/>
    <col min="4624" max="4624" width="12.5703125" style="153" customWidth="1"/>
    <col min="4625" max="4625" width="13.7109375" style="153" customWidth="1"/>
    <col min="4626" max="4626" width="13.42578125" style="153" customWidth="1"/>
    <col min="4627" max="4627" width="12.42578125" style="153" customWidth="1"/>
    <col min="4628" max="4864" width="9.140625" style="153"/>
    <col min="4865" max="4865" width="45.140625" style="153" customWidth="1"/>
    <col min="4866" max="4866" width="5.5703125" style="153" customWidth="1"/>
    <col min="4867" max="4867" width="45.7109375" style="153" customWidth="1"/>
    <col min="4868" max="4868" width="10.5703125" style="153" customWidth="1"/>
    <col min="4869" max="4869" width="12" style="153" customWidth="1"/>
    <col min="4870" max="4870" width="47.7109375" style="153" customWidth="1"/>
    <col min="4871" max="4871" width="9.140625" style="153"/>
    <col min="4872" max="4872" width="10.5703125" style="153" customWidth="1"/>
    <col min="4873" max="4873" width="47.85546875" style="153" customWidth="1"/>
    <col min="4874" max="4874" width="10.42578125" style="153" customWidth="1"/>
    <col min="4875" max="4875" width="13.28515625" style="153" customWidth="1"/>
    <col min="4876" max="4876" width="6" style="153" customWidth="1"/>
    <col min="4877" max="4877" width="16.28515625" style="153" customWidth="1"/>
    <col min="4878" max="4878" width="13.42578125" style="153" customWidth="1"/>
    <col min="4879" max="4879" width="11.85546875" style="153" customWidth="1"/>
    <col min="4880" max="4880" width="12.5703125" style="153" customWidth="1"/>
    <col min="4881" max="4881" width="13.7109375" style="153" customWidth="1"/>
    <col min="4882" max="4882" width="13.42578125" style="153" customWidth="1"/>
    <col min="4883" max="4883" width="12.42578125" style="153" customWidth="1"/>
    <col min="4884" max="5120" width="9.140625" style="153"/>
    <col min="5121" max="5121" width="45.140625" style="153" customWidth="1"/>
    <col min="5122" max="5122" width="5.5703125" style="153" customWidth="1"/>
    <col min="5123" max="5123" width="45.7109375" style="153" customWidth="1"/>
    <col min="5124" max="5124" width="10.5703125" style="153" customWidth="1"/>
    <col min="5125" max="5125" width="12" style="153" customWidth="1"/>
    <col min="5126" max="5126" width="47.7109375" style="153" customWidth="1"/>
    <col min="5127" max="5127" width="9.140625" style="153"/>
    <col min="5128" max="5128" width="10.5703125" style="153" customWidth="1"/>
    <col min="5129" max="5129" width="47.85546875" style="153" customWidth="1"/>
    <col min="5130" max="5130" width="10.42578125" style="153" customWidth="1"/>
    <col min="5131" max="5131" width="13.28515625" style="153" customWidth="1"/>
    <col min="5132" max="5132" width="6" style="153" customWidth="1"/>
    <col min="5133" max="5133" width="16.28515625" style="153" customWidth="1"/>
    <col min="5134" max="5134" width="13.42578125" style="153" customWidth="1"/>
    <col min="5135" max="5135" width="11.85546875" style="153" customWidth="1"/>
    <col min="5136" max="5136" width="12.5703125" style="153" customWidth="1"/>
    <col min="5137" max="5137" width="13.7109375" style="153" customWidth="1"/>
    <col min="5138" max="5138" width="13.42578125" style="153" customWidth="1"/>
    <col min="5139" max="5139" width="12.42578125" style="153" customWidth="1"/>
    <col min="5140" max="5376" width="9.140625" style="153"/>
    <col min="5377" max="5377" width="45.140625" style="153" customWidth="1"/>
    <col min="5378" max="5378" width="5.5703125" style="153" customWidth="1"/>
    <col min="5379" max="5379" width="45.7109375" style="153" customWidth="1"/>
    <col min="5380" max="5380" width="10.5703125" style="153" customWidth="1"/>
    <col min="5381" max="5381" width="12" style="153" customWidth="1"/>
    <col min="5382" max="5382" width="47.7109375" style="153" customWidth="1"/>
    <col min="5383" max="5383" width="9.140625" style="153"/>
    <col min="5384" max="5384" width="10.5703125" style="153" customWidth="1"/>
    <col min="5385" max="5385" width="47.85546875" style="153" customWidth="1"/>
    <col min="5386" max="5386" width="10.42578125" style="153" customWidth="1"/>
    <col min="5387" max="5387" width="13.28515625" style="153" customWidth="1"/>
    <col min="5388" max="5388" width="6" style="153" customWidth="1"/>
    <col min="5389" max="5389" width="16.28515625" style="153" customWidth="1"/>
    <col min="5390" max="5390" width="13.42578125" style="153" customWidth="1"/>
    <col min="5391" max="5391" width="11.85546875" style="153" customWidth="1"/>
    <col min="5392" max="5392" width="12.5703125" style="153" customWidth="1"/>
    <col min="5393" max="5393" width="13.7109375" style="153" customWidth="1"/>
    <col min="5394" max="5394" width="13.42578125" style="153" customWidth="1"/>
    <col min="5395" max="5395" width="12.42578125" style="153" customWidth="1"/>
    <col min="5396" max="5632" width="9.140625" style="153"/>
    <col min="5633" max="5633" width="45.140625" style="153" customWidth="1"/>
    <col min="5634" max="5634" width="5.5703125" style="153" customWidth="1"/>
    <col min="5635" max="5635" width="45.7109375" style="153" customWidth="1"/>
    <col min="5636" max="5636" width="10.5703125" style="153" customWidth="1"/>
    <col min="5637" max="5637" width="12" style="153" customWidth="1"/>
    <col min="5638" max="5638" width="47.7109375" style="153" customWidth="1"/>
    <col min="5639" max="5639" width="9.140625" style="153"/>
    <col min="5640" max="5640" width="10.5703125" style="153" customWidth="1"/>
    <col min="5641" max="5641" width="47.85546875" style="153" customWidth="1"/>
    <col min="5642" max="5642" width="10.42578125" style="153" customWidth="1"/>
    <col min="5643" max="5643" width="13.28515625" style="153" customWidth="1"/>
    <col min="5644" max="5644" width="6" style="153" customWidth="1"/>
    <col min="5645" max="5645" width="16.28515625" style="153" customWidth="1"/>
    <col min="5646" max="5646" width="13.42578125" style="153" customWidth="1"/>
    <col min="5647" max="5647" width="11.85546875" style="153" customWidth="1"/>
    <col min="5648" max="5648" width="12.5703125" style="153" customWidth="1"/>
    <col min="5649" max="5649" width="13.7109375" style="153" customWidth="1"/>
    <col min="5650" max="5650" width="13.42578125" style="153" customWidth="1"/>
    <col min="5651" max="5651" width="12.42578125" style="153" customWidth="1"/>
    <col min="5652" max="5888" width="9.140625" style="153"/>
    <col min="5889" max="5889" width="45.140625" style="153" customWidth="1"/>
    <col min="5890" max="5890" width="5.5703125" style="153" customWidth="1"/>
    <col min="5891" max="5891" width="45.7109375" style="153" customWidth="1"/>
    <col min="5892" max="5892" width="10.5703125" style="153" customWidth="1"/>
    <col min="5893" max="5893" width="12" style="153" customWidth="1"/>
    <col min="5894" max="5894" width="47.7109375" style="153" customWidth="1"/>
    <col min="5895" max="5895" width="9.140625" style="153"/>
    <col min="5896" max="5896" width="10.5703125" style="153" customWidth="1"/>
    <col min="5897" max="5897" width="47.85546875" style="153" customWidth="1"/>
    <col min="5898" max="5898" width="10.42578125" style="153" customWidth="1"/>
    <col min="5899" max="5899" width="13.28515625" style="153" customWidth="1"/>
    <col min="5900" max="5900" width="6" style="153" customWidth="1"/>
    <col min="5901" max="5901" width="16.28515625" style="153" customWidth="1"/>
    <col min="5902" max="5902" width="13.42578125" style="153" customWidth="1"/>
    <col min="5903" max="5903" width="11.85546875" style="153" customWidth="1"/>
    <col min="5904" max="5904" width="12.5703125" style="153" customWidth="1"/>
    <col min="5905" max="5905" width="13.7109375" style="153" customWidth="1"/>
    <col min="5906" max="5906" width="13.42578125" style="153" customWidth="1"/>
    <col min="5907" max="5907" width="12.42578125" style="153" customWidth="1"/>
    <col min="5908" max="6144" width="9.140625" style="153"/>
    <col min="6145" max="6145" width="45.140625" style="153" customWidth="1"/>
    <col min="6146" max="6146" width="5.5703125" style="153" customWidth="1"/>
    <col min="6147" max="6147" width="45.7109375" style="153" customWidth="1"/>
    <col min="6148" max="6148" width="10.5703125" style="153" customWidth="1"/>
    <col min="6149" max="6149" width="12" style="153" customWidth="1"/>
    <col min="6150" max="6150" width="47.7109375" style="153" customWidth="1"/>
    <col min="6151" max="6151" width="9.140625" style="153"/>
    <col min="6152" max="6152" width="10.5703125" style="153" customWidth="1"/>
    <col min="6153" max="6153" width="47.85546875" style="153" customWidth="1"/>
    <col min="6154" max="6154" width="10.42578125" style="153" customWidth="1"/>
    <col min="6155" max="6155" width="13.28515625" style="153" customWidth="1"/>
    <col min="6156" max="6156" width="6" style="153" customWidth="1"/>
    <col min="6157" max="6157" width="16.28515625" style="153" customWidth="1"/>
    <col min="6158" max="6158" width="13.42578125" style="153" customWidth="1"/>
    <col min="6159" max="6159" width="11.85546875" style="153" customWidth="1"/>
    <col min="6160" max="6160" width="12.5703125" style="153" customWidth="1"/>
    <col min="6161" max="6161" width="13.7109375" style="153" customWidth="1"/>
    <col min="6162" max="6162" width="13.42578125" style="153" customWidth="1"/>
    <col min="6163" max="6163" width="12.42578125" style="153" customWidth="1"/>
    <col min="6164" max="6400" width="9.140625" style="153"/>
    <col min="6401" max="6401" width="45.140625" style="153" customWidth="1"/>
    <col min="6402" max="6402" width="5.5703125" style="153" customWidth="1"/>
    <col min="6403" max="6403" width="45.7109375" style="153" customWidth="1"/>
    <col min="6404" max="6404" width="10.5703125" style="153" customWidth="1"/>
    <col min="6405" max="6405" width="12" style="153" customWidth="1"/>
    <col min="6406" max="6406" width="47.7109375" style="153" customWidth="1"/>
    <col min="6407" max="6407" width="9.140625" style="153"/>
    <col min="6408" max="6408" width="10.5703125" style="153" customWidth="1"/>
    <col min="6409" max="6409" width="47.85546875" style="153" customWidth="1"/>
    <col min="6410" max="6410" width="10.42578125" style="153" customWidth="1"/>
    <col min="6411" max="6411" width="13.28515625" style="153" customWidth="1"/>
    <col min="6412" max="6412" width="6" style="153" customWidth="1"/>
    <col min="6413" max="6413" width="16.28515625" style="153" customWidth="1"/>
    <col min="6414" max="6414" width="13.42578125" style="153" customWidth="1"/>
    <col min="6415" max="6415" width="11.85546875" style="153" customWidth="1"/>
    <col min="6416" max="6416" width="12.5703125" style="153" customWidth="1"/>
    <col min="6417" max="6417" width="13.7109375" style="153" customWidth="1"/>
    <col min="6418" max="6418" width="13.42578125" style="153" customWidth="1"/>
    <col min="6419" max="6419" width="12.42578125" style="153" customWidth="1"/>
    <col min="6420" max="6656" width="9.140625" style="153"/>
    <col min="6657" max="6657" width="45.140625" style="153" customWidth="1"/>
    <col min="6658" max="6658" width="5.5703125" style="153" customWidth="1"/>
    <col min="6659" max="6659" width="45.7109375" style="153" customWidth="1"/>
    <col min="6660" max="6660" width="10.5703125" style="153" customWidth="1"/>
    <col min="6661" max="6661" width="12" style="153" customWidth="1"/>
    <col min="6662" max="6662" width="47.7109375" style="153" customWidth="1"/>
    <col min="6663" max="6663" width="9.140625" style="153"/>
    <col min="6664" max="6664" width="10.5703125" style="153" customWidth="1"/>
    <col min="6665" max="6665" width="47.85546875" style="153" customWidth="1"/>
    <col min="6666" max="6666" width="10.42578125" style="153" customWidth="1"/>
    <col min="6667" max="6667" width="13.28515625" style="153" customWidth="1"/>
    <col min="6668" max="6668" width="6" style="153" customWidth="1"/>
    <col min="6669" max="6669" width="16.28515625" style="153" customWidth="1"/>
    <col min="6670" max="6670" width="13.42578125" style="153" customWidth="1"/>
    <col min="6671" max="6671" width="11.85546875" style="153" customWidth="1"/>
    <col min="6672" max="6672" width="12.5703125" style="153" customWidth="1"/>
    <col min="6673" max="6673" width="13.7109375" style="153" customWidth="1"/>
    <col min="6674" max="6674" width="13.42578125" style="153" customWidth="1"/>
    <col min="6675" max="6675" width="12.42578125" style="153" customWidth="1"/>
    <col min="6676" max="6912" width="9.140625" style="153"/>
    <col min="6913" max="6913" width="45.140625" style="153" customWidth="1"/>
    <col min="6914" max="6914" width="5.5703125" style="153" customWidth="1"/>
    <col min="6915" max="6915" width="45.7109375" style="153" customWidth="1"/>
    <col min="6916" max="6916" width="10.5703125" style="153" customWidth="1"/>
    <col min="6917" max="6917" width="12" style="153" customWidth="1"/>
    <col min="6918" max="6918" width="47.7109375" style="153" customWidth="1"/>
    <col min="6919" max="6919" width="9.140625" style="153"/>
    <col min="6920" max="6920" width="10.5703125" style="153" customWidth="1"/>
    <col min="6921" max="6921" width="47.85546875" style="153" customWidth="1"/>
    <col min="6922" max="6922" width="10.42578125" style="153" customWidth="1"/>
    <col min="6923" max="6923" width="13.28515625" style="153" customWidth="1"/>
    <col min="6924" max="6924" width="6" style="153" customWidth="1"/>
    <col min="6925" max="6925" width="16.28515625" style="153" customWidth="1"/>
    <col min="6926" max="6926" width="13.42578125" style="153" customWidth="1"/>
    <col min="6927" max="6927" width="11.85546875" style="153" customWidth="1"/>
    <col min="6928" max="6928" width="12.5703125" style="153" customWidth="1"/>
    <col min="6929" max="6929" width="13.7109375" style="153" customWidth="1"/>
    <col min="6930" max="6930" width="13.42578125" style="153" customWidth="1"/>
    <col min="6931" max="6931" width="12.42578125" style="153" customWidth="1"/>
    <col min="6932" max="7168" width="9.140625" style="153"/>
    <col min="7169" max="7169" width="45.140625" style="153" customWidth="1"/>
    <col min="7170" max="7170" width="5.5703125" style="153" customWidth="1"/>
    <col min="7171" max="7171" width="45.7109375" style="153" customWidth="1"/>
    <col min="7172" max="7172" width="10.5703125" style="153" customWidth="1"/>
    <col min="7173" max="7173" width="12" style="153" customWidth="1"/>
    <col min="7174" max="7174" width="47.7109375" style="153" customWidth="1"/>
    <col min="7175" max="7175" width="9.140625" style="153"/>
    <col min="7176" max="7176" width="10.5703125" style="153" customWidth="1"/>
    <col min="7177" max="7177" width="47.85546875" style="153" customWidth="1"/>
    <col min="7178" max="7178" width="10.42578125" style="153" customWidth="1"/>
    <col min="7179" max="7179" width="13.28515625" style="153" customWidth="1"/>
    <col min="7180" max="7180" width="6" style="153" customWidth="1"/>
    <col min="7181" max="7181" width="16.28515625" style="153" customWidth="1"/>
    <col min="7182" max="7182" width="13.42578125" style="153" customWidth="1"/>
    <col min="7183" max="7183" width="11.85546875" style="153" customWidth="1"/>
    <col min="7184" max="7184" width="12.5703125" style="153" customWidth="1"/>
    <col min="7185" max="7185" width="13.7109375" style="153" customWidth="1"/>
    <col min="7186" max="7186" width="13.42578125" style="153" customWidth="1"/>
    <col min="7187" max="7187" width="12.42578125" style="153" customWidth="1"/>
    <col min="7188" max="7424" width="9.140625" style="153"/>
    <col min="7425" max="7425" width="45.140625" style="153" customWidth="1"/>
    <col min="7426" max="7426" width="5.5703125" style="153" customWidth="1"/>
    <col min="7427" max="7427" width="45.7109375" style="153" customWidth="1"/>
    <col min="7428" max="7428" width="10.5703125" style="153" customWidth="1"/>
    <col min="7429" max="7429" width="12" style="153" customWidth="1"/>
    <col min="7430" max="7430" width="47.7109375" style="153" customWidth="1"/>
    <col min="7431" max="7431" width="9.140625" style="153"/>
    <col min="7432" max="7432" width="10.5703125" style="153" customWidth="1"/>
    <col min="7433" max="7433" width="47.85546875" style="153" customWidth="1"/>
    <col min="7434" max="7434" width="10.42578125" style="153" customWidth="1"/>
    <col min="7435" max="7435" width="13.28515625" style="153" customWidth="1"/>
    <col min="7436" max="7436" width="6" style="153" customWidth="1"/>
    <col min="7437" max="7437" width="16.28515625" style="153" customWidth="1"/>
    <col min="7438" max="7438" width="13.42578125" style="153" customWidth="1"/>
    <col min="7439" max="7439" width="11.85546875" style="153" customWidth="1"/>
    <col min="7440" max="7440" width="12.5703125" style="153" customWidth="1"/>
    <col min="7441" max="7441" width="13.7109375" style="153" customWidth="1"/>
    <col min="7442" max="7442" width="13.42578125" style="153" customWidth="1"/>
    <col min="7443" max="7443" width="12.42578125" style="153" customWidth="1"/>
    <col min="7444" max="7680" width="9.140625" style="153"/>
    <col min="7681" max="7681" width="45.140625" style="153" customWidth="1"/>
    <col min="7682" max="7682" width="5.5703125" style="153" customWidth="1"/>
    <col min="7683" max="7683" width="45.7109375" style="153" customWidth="1"/>
    <col min="7684" max="7684" width="10.5703125" style="153" customWidth="1"/>
    <col min="7685" max="7685" width="12" style="153" customWidth="1"/>
    <col min="7686" max="7686" width="47.7109375" style="153" customWidth="1"/>
    <col min="7687" max="7687" width="9.140625" style="153"/>
    <col min="7688" max="7688" width="10.5703125" style="153" customWidth="1"/>
    <col min="7689" max="7689" width="47.85546875" style="153" customWidth="1"/>
    <col min="7690" max="7690" width="10.42578125" style="153" customWidth="1"/>
    <col min="7691" max="7691" width="13.28515625" style="153" customWidth="1"/>
    <col min="7692" max="7692" width="6" style="153" customWidth="1"/>
    <col min="7693" max="7693" width="16.28515625" style="153" customWidth="1"/>
    <col min="7694" max="7694" width="13.42578125" style="153" customWidth="1"/>
    <col min="7695" max="7695" width="11.85546875" style="153" customWidth="1"/>
    <col min="7696" max="7696" width="12.5703125" style="153" customWidth="1"/>
    <col min="7697" max="7697" width="13.7109375" style="153" customWidth="1"/>
    <col min="7698" max="7698" width="13.42578125" style="153" customWidth="1"/>
    <col min="7699" max="7699" width="12.42578125" style="153" customWidth="1"/>
    <col min="7700" max="7936" width="9.140625" style="153"/>
    <col min="7937" max="7937" width="45.140625" style="153" customWidth="1"/>
    <col min="7938" max="7938" width="5.5703125" style="153" customWidth="1"/>
    <col min="7939" max="7939" width="45.7109375" style="153" customWidth="1"/>
    <col min="7940" max="7940" width="10.5703125" style="153" customWidth="1"/>
    <col min="7941" max="7941" width="12" style="153" customWidth="1"/>
    <col min="7942" max="7942" width="47.7109375" style="153" customWidth="1"/>
    <col min="7943" max="7943" width="9.140625" style="153"/>
    <col min="7944" max="7944" width="10.5703125" style="153" customWidth="1"/>
    <col min="7945" max="7945" width="47.85546875" style="153" customWidth="1"/>
    <col min="7946" max="7946" width="10.42578125" style="153" customWidth="1"/>
    <col min="7947" max="7947" width="13.28515625" style="153" customWidth="1"/>
    <col min="7948" max="7948" width="6" style="153" customWidth="1"/>
    <col min="7949" max="7949" width="16.28515625" style="153" customWidth="1"/>
    <col min="7950" max="7950" width="13.42578125" style="153" customWidth="1"/>
    <col min="7951" max="7951" width="11.85546875" style="153" customWidth="1"/>
    <col min="7952" max="7952" width="12.5703125" style="153" customWidth="1"/>
    <col min="7953" max="7953" width="13.7109375" style="153" customWidth="1"/>
    <col min="7954" max="7954" width="13.42578125" style="153" customWidth="1"/>
    <col min="7955" max="7955" width="12.42578125" style="153" customWidth="1"/>
    <col min="7956" max="8192" width="9.140625" style="153"/>
    <col min="8193" max="8193" width="45.140625" style="153" customWidth="1"/>
    <col min="8194" max="8194" width="5.5703125" style="153" customWidth="1"/>
    <col min="8195" max="8195" width="45.7109375" style="153" customWidth="1"/>
    <col min="8196" max="8196" width="10.5703125" style="153" customWidth="1"/>
    <col min="8197" max="8197" width="12" style="153" customWidth="1"/>
    <col min="8198" max="8198" width="47.7109375" style="153" customWidth="1"/>
    <col min="8199" max="8199" width="9.140625" style="153"/>
    <col min="8200" max="8200" width="10.5703125" style="153" customWidth="1"/>
    <col min="8201" max="8201" width="47.85546875" style="153" customWidth="1"/>
    <col min="8202" max="8202" width="10.42578125" style="153" customWidth="1"/>
    <col min="8203" max="8203" width="13.28515625" style="153" customWidth="1"/>
    <col min="8204" max="8204" width="6" style="153" customWidth="1"/>
    <col min="8205" max="8205" width="16.28515625" style="153" customWidth="1"/>
    <col min="8206" max="8206" width="13.42578125" style="153" customWidth="1"/>
    <col min="8207" max="8207" width="11.85546875" style="153" customWidth="1"/>
    <col min="8208" max="8208" width="12.5703125" style="153" customWidth="1"/>
    <col min="8209" max="8209" width="13.7109375" style="153" customWidth="1"/>
    <col min="8210" max="8210" width="13.42578125" style="153" customWidth="1"/>
    <col min="8211" max="8211" width="12.42578125" style="153" customWidth="1"/>
    <col min="8212" max="8448" width="9.140625" style="153"/>
    <col min="8449" max="8449" width="45.140625" style="153" customWidth="1"/>
    <col min="8450" max="8450" width="5.5703125" style="153" customWidth="1"/>
    <col min="8451" max="8451" width="45.7109375" style="153" customWidth="1"/>
    <col min="8452" max="8452" width="10.5703125" style="153" customWidth="1"/>
    <col min="8453" max="8453" width="12" style="153" customWidth="1"/>
    <col min="8454" max="8454" width="47.7109375" style="153" customWidth="1"/>
    <col min="8455" max="8455" width="9.140625" style="153"/>
    <col min="8456" max="8456" width="10.5703125" style="153" customWidth="1"/>
    <col min="8457" max="8457" width="47.85546875" style="153" customWidth="1"/>
    <col min="8458" max="8458" width="10.42578125" style="153" customWidth="1"/>
    <col min="8459" max="8459" width="13.28515625" style="153" customWidth="1"/>
    <col min="8460" max="8460" width="6" style="153" customWidth="1"/>
    <col min="8461" max="8461" width="16.28515625" style="153" customWidth="1"/>
    <col min="8462" max="8462" width="13.42578125" style="153" customWidth="1"/>
    <col min="8463" max="8463" width="11.85546875" style="153" customWidth="1"/>
    <col min="8464" max="8464" width="12.5703125" style="153" customWidth="1"/>
    <col min="8465" max="8465" width="13.7109375" style="153" customWidth="1"/>
    <col min="8466" max="8466" width="13.42578125" style="153" customWidth="1"/>
    <col min="8467" max="8467" width="12.42578125" style="153" customWidth="1"/>
    <col min="8468" max="8704" width="9.140625" style="153"/>
    <col min="8705" max="8705" width="45.140625" style="153" customWidth="1"/>
    <col min="8706" max="8706" width="5.5703125" style="153" customWidth="1"/>
    <col min="8707" max="8707" width="45.7109375" style="153" customWidth="1"/>
    <col min="8708" max="8708" width="10.5703125" style="153" customWidth="1"/>
    <col min="8709" max="8709" width="12" style="153" customWidth="1"/>
    <col min="8710" max="8710" width="47.7109375" style="153" customWidth="1"/>
    <col min="8711" max="8711" width="9.140625" style="153"/>
    <col min="8712" max="8712" width="10.5703125" style="153" customWidth="1"/>
    <col min="8713" max="8713" width="47.85546875" style="153" customWidth="1"/>
    <col min="8714" max="8714" width="10.42578125" style="153" customWidth="1"/>
    <col min="8715" max="8715" width="13.28515625" style="153" customWidth="1"/>
    <col min="8716" max="8716" width="6" style="153" customWidth="1"/>
    <col min="8717" max="8717" width="16.28515625" style="153" customWidth="1"/>
    <col min="8718" max="8718" width="13.42578125" style="153" customWidth="1"/>
    <col min="8719" max="8719" width="11.85546875" style="153" customWidth="1"/>
    <col min="8720" max="8720" width="12.5703125" style="153" customWidth="1"/>
    <col min="8721" max="8721" width="13.7109375" style="153" customWidth="1"/>
    <col min="8722" max="8722" width="13.42578125" style="153" customWidth="1"/>
    <col min="8723" max="8723" width="12.42578125" style="153" customWidth="1"/>
    <col min="8724" max="8960" width="9.140625" style="153"/>
    <col min="8961" max="8961" width="45.140625" style="153" customWidth="1"/>
    <col min="8962" max="8962" width="5.5703125" style="153" customWidth="1"/>
    <col min="8963" max="8963" width="45.7109375" style="153" customWidth="1"/>
    <col min="8964" max="8964" width="10.5703125" style="153" customWidth="1"/>
    <col min="8965" max="8965" width="12" style="153" customWidth="1"/>
    <col min="8966" max="8966" width="47.7109375" style="153" customWidth="1"/>
    <col min="8967" max="8967" width="9.140625" style="153"/>
    <col min="8968" max="8968" width="10.5703125" style="153" customWidth="1"/>
    <col min="8969" max="8969" width="47.85546875" style="153" customWidth="1"/>
    <col min="8970" max="8970" width="10.42578125" style="153" customWidth="1"/>
    <col min="8971" max="8971" width="13.28515625" style="153" customWidth="1"/>
    <col min="8972" max="8972" width="6" style="153" customWidth="1"/>
    <col min="8973" max="8973" width="16.28515625" style="153" customWidth="1"/>
    <col min="8974" max="8974" width="13.42578125" style="153" customWidth="1"/>
    <col min="8975" max="8975" width="11.85546875" style="153" customWidth="1"/>
    <col min="8976" max="8976" width="12.5703125" style="153" customWidth="1"/>
    <col min="8977" max="8977" width="13.7109375" style="153" customWidth="1"/>
    <col min="8978" max="8978" width="13.42578125" style="153" customWidth="1"/>
    <col min="8979" max="8979" width="12.42578125" style="153" customWidth="1"/>
    <col min="8980" max="9216" width="9.140625" style="153"/>
    <col min="9217" max="9217" width="45.140625" style="153" customWidth="1"/>
    <col min="9218" max="9218" width="5.5703125" style="153" customWidth="1"/>
    <col min="9219" max="9219" width="45.7109375" style="153" customWidth="1"/>
    <col min="9220" max="9220" width="10.5703125" style="153" customWidth="1"/>
    <col min="9221" max="9221" width="12" style="153" customWidth="1"/>
    <col min="9222" max="9222" width="47.7109375" style="153" customWidth="1"/>
    <col min="9223" max="9223" width="9.140625" style="153"/>
    <col min="9224" max="9224" width="10.5703125" style="153" customWidth="1"/>
    <col min="9225" max="9225" width="47.85546875" style="153" customWidth="1"/>
    <col min="9226" max="9226" width="10.42578125" style="153" customWidth="1"/>
    <col min="9227" max="9227" width="13.28515625" style="153" customWidth="1"/>
    <col min="9228" max="9228" width="6" style="153" customWidth="1"/>
    <col min="9229" max="9229" width="16.28515625" style="153" customWidth="1"/>
    <col min="9230" max="9230" width="13.42578125" style="153" customWidth="1"/>
    <col min="9231" max="9231" width="11.85546875" style="153" customWidth="1"/>
    <col min="9232" max="9232" width="12.5703125" style="153" customWidth="1"/>
    <col min="9233" max="9233" width="13.7109375" style="153" customWidth="1"/>
    <col min="9234" max="9234" width="13.42578125" style="153" customWidth="1"/>
    <col min="9235" max="9235" width="12.42578125" style="153" customWidth="1"/>
    <col min="9236" max="9472" width="9.140625" style="153"/>
    <col min="9473" max="9473" width="45.140625" style="153" customWidth="1"/>
    <col min="9474" max="9474" width="5.5703125" style="153" customWidth="1"/>
    <col min="9475" max="9475" width="45.7109375" style="153" customWidth="1"/>
    <col min="9476" max="9476" width="10.5703125" style="153" customWidth="1"/>
    <col min="9477" max="9477" width="12" style="153" customWidth="1"/>
    <col min="9478" max="9478" width="47.7109375" style="153" customWidth="1"/>
    <col min="9479" max="9479" width="9.140625" style="153"/>
    <col min="9480" max="9480" width="10.5703125" style="153" customWidth="1"/>
    <col min="9481" max="9481" width="47.85546875" style="153" customWidth="1"/>
    <col min="9482" max="9482" width="10.42578125" style="153" customWidth="1"/>
    <col min="9483" max="9483" width="13.28515625" style="153" customWidth="1"/>
    <col min="9484" max="9484" width="6" style="153" customWidth="1"/>
    <col min="9485" max="9485" width="16.28515625" style="153" customWidth="1"/>
    <col min="9486" max="9486" width="13.42578125" style="153" customWidth="1"/>
    <col min="9487" max="9487" width="11.85546875" style="153" customWidth="1"/>
    <col min="9488" max="9488" width="12.5703125" style="153" customWidth="1"/>
    <col min="9489" max="9489" width="13.7109375" style="153" customWidth="1"/>
    <col min="9490" max="9490" width="13.42578125" style="153" customWidth="1"/>
    <col min="9491" max="9491" width="12.42578125" style="153" customWidth="1"/>
    <col min="9492" max="9728" width="9.140625" style="153"/>
    <col min="9729" max="9729" width="45.140625" style="153" customWidth="1"/>
    <col min="9730" max="9730" width="5.5703125" style="153" customWidth="1"/>
    <col min="9731" max="9731" width="45.7109375" style="153" customWidth="1"/>
    <col min="9732" max="9732" width="10.5703125" style="153" customWidth="1"/>
    <col min="9733" max="9733" width="12" style="153" customWidth="1"/>
    <col min="9734" max="9734" width="47.7109375" style="153" customWidth="1"/>
    <col min="9735" max="9735" width="9.140625" style="153"/>
    <col min="9736" max="9736" width="10.5703125" style="153" customWidth="1"/>
    <col min="9737" max="9737" width="47.85546875" style="153" customWidth="1"/>
    <col min="9738" max="9738" width="10.42578125" style="153" customWidth="1"/>
    <col min="9739" max="9739" width="13.28515625" style="153" customWidth="1"/>
    <col min="9740" max="9740" width="6" style="153" customWidth="1"/>
    <col min="9741" max="9741" width="16.28515625" style="153" customWidth="1"/>
    <col min="9742" max="9742" width="13.42578125" style="153" customWidth="1"/>
    <col min="9743" max="9743" width="11.85546875" style="153" customWidth="1"/>
    <col min="9744" max="9744" width="12.5703125" style="153" customWidth="1"/>
    <col min="9745" max="9745" width="13.7109375" style="153" customWidth="1"/>
    <col min="9746" max="9746" width="13.42578125" style="153" customWidth="1"/>
    <col min="9747" max="9747" width="12.42578125" style="153" customWidth="1"/>
    <col min="9748" max="9984" width="9.140625" style="153"/>
    <col min="9985" max="9985" width="45.140625" style="153" customWidth="1"/>
    <col min="9986" max="9986" width="5.5703125" style="153" customWidth="1"/>
    <col min="9987" max="9987" width="45.7109375" style="153" customWidth="1"/>
    <col min="9988" max="9988" width="10.5703125" style="153" customWidth="1"/>
    <col min="9989" max="9989" width="12" style="153" customWidth="1"/>
    <col min="9990" max="9990" width="47.7109375" style="153" customWidth="1"/>
    <col min="9991" max="9991" width="9.140625" style="153"/>
    <col min="9992" max="9992" width="10.5703125" style="153" customWidth="1"/>
    <col min="9993" max="9993" width="47.85546875" style="153" customWidth="1"/>
    <col min="9994" max="9994" width="10.42578125" style="153" customWidth="1"/>
    <col min="9995" max="9995" width="13.28515625" style="153" customWidth="1"/>
    <col min="9996" max="9996" width="6" style="153" customWidth="1"/>
    <col min="9997" max="9997" width="16.28515625" style="153" customWidth="1"/>
    <col min="9998" max="9998" width="13.42578125" style="153" customWidth="1"/>
    <col min="9999" max="9999" width="11.85546875" style="153" customWidth="1"/>
    <col min="10000" max="10000" width="12.5703125" style="153" customWidth="1"/>
    <col min="10001" max="10001" width="13.7109375" style="153" customWidth="1"/>
    <col min="10002" max="10002" width="13.42578125" style="153" customWidth="1"/>
    <col min="10003" max="10003" width="12.42578125" style="153" customWidth="1"/>
    <col min="10004" max="10240" width="9.140625" style="153"/>
    <col min="10241" max="10241" width="45.140625" style="153" customWidth="1"/>
    <col min="10242" max="10242" width="5.5703125" style="153" customWidth="1"/>
    <col min="10243" max="10243" width="45.7109375" style="153" customWidth="1"/>
    <col min="10244" max="10244" width="10.5703125" style="153" customWidth="1"/>
    <col min="10245" max="10245" width="12" style="153" customWidth="1"/>
    <col min="10246" max="10246" width="47.7109375" style="153" customWidth="1"/>
    <col min="10247" max="10247" width="9.140625" style="153"/>
    <col min="10248" max="10248" width="10.5703125" style="153" customWidth="1"/>
    <col min="10249" max="10249" width="47.85546875" style="153" customWidth="1"/>
    <col min="10250" max="10250" width="10.42578125" style="153" customWidth="1"/>
    <col min="10251" max="10251" width="13.28515625" style="153" customWidth="1"/>
    <col min="10252" max="10252" width="6" style="153" customWidth="1"/>
    <col min="10253" max="10253" width="16.28515625" style="153" customWidth="1"/>
    <col min="10254" max="10254" width="13.42578125" style="153" customWidth="1"/>
    <col min="10255" max="10255" width="11.85546875" style="153" customWidth="1"/>
    <col min="10256" max="10256" width="12.5703125" style="153" customWidth="1"/>
    <col min="10257" max="10257" width="13.7109375" style="153" customWidth="1"/>
    <col min="10258" max="10258" width="13.42578125" style="153" customWidth="1"/>
    <col min="10259" max="10259" width="12.42578125" style="153" customWidth="1"/>
    <col min="10260" max="10496" width="9.140625" style="153"/>
    <col min="10497" max="10497" width="45.140625" style="153" customWidth="1"/>
    <col min="10498" max="10498" width="5.5703125" style="153" customWidth="1"/>
    <col min="10499" max="10499" width="45.7109375" style="153" customWidth="1"/>
    <col min="10500" max="10500" width="10.5703125" style="153" customWidth="1"/>
    <col min="10501" max="10501" width="12" style="153" customWidth="1"/>
    <col min="10502" max="10502" width="47.7109375" style="153" customWidth="1"/>
    <col min="10503" max="10503" width="9.140625" style="153"/>
    <col min="10504" max="10504" width="10.5703125" style="153" customWidth="1"/>
    <col min="10505" max="10505" width="47.85546875" style="153" customWidth="1"/>
    <col min="10506" max="10506" width="10.42578125" style="153" customWidth="1"/>
    <col min="10507" max="10507" width="13.28515625" style="153" customWidth="1"/>
    <col min="10508" max="10508" width="6" style="153" customWidth="1"/>
    <col min="10509" max="10509" width="16.28515625" style="153" customWidth="1"/>
    <col min="10510" max="10510" width="13.42578125" style="153" customWidth="1"/>
    <col min="10511" max="10511" width="11.85546875" style="153" customWidth="1"/>
    <col min="10512" max="10512" width="12.5703125" style="153" customWidth="1"/>
    <col min="10513" max="10513" width="13.7109375" style="153" customWidth="1"/>
    <col min="10514" max="10514" width="13.42578125" style="153" customWidth="1"/>
    <col min="10515" max="10515" width="12.42578125" style="153" customWidth="1"/>
    <col min="10516" max="10752" width="9.140625" style="153"/>
    <col min="10753" max="10753" width="45.140625" style="153" customWidth="1"/>
    <col min="10754" max="10754" width="5.5703125" style="153" customWidth="1"/>
    <col min="10755" max="10755" width="45.7109375" style="153" customWidth="1"/>
    <col min="10756" max="10756" width="10.5703125" style="153" customWidth="1"/>
    <col min="10757" max="10757" width="12" style="153" customWidth="1"/>
    <col min="10758" max="10758" width="47.7109375" style="153" customWidth="1"/>
    <col min="10759" max="10759" width="9.140625" style="153"/>
    <col min="10760" max="10760" width="10.5703125" style="153" customWidth="1"/>
    <col min="10761" max="10761" width="47.85546875" style="153" customWidth="1"/>
    <col min="10762" max="10762" width="10.42578125" style="153" customWidth="1"/>
    <col min="10763" max="10763" width="13.28515625" style="153" customWidth="1"/>
    <col min="10764" max="10764" width="6" style="153" customWidth="1"/>
    <col min="10765" max="10765" width="16.28515625" style="153" customWidth="1"/>
    <col min="10766" max="10766" width="13.42578125" style="153" customWidth="1"/>
    <col min="10767" max="10767" width="11.85546875" style="153" customWidth="1"/>
    <col min="10768" max="10768" width="12.5703125" style="153" customWidth="1"/>
    <col min="10769" max="10769" width="13.7109375" style="153" customWidth="1"/>
    <col min="10770" max="10770" width="13.42578125" style="153" customWidth="1"/>
    <col min="10771" max="10771" width="12.42578125" style="153" customWidth="1"/>
    <col min="10772" max="11008" width="9.140625" style="153"/>
    <col min="11009" max="11009" width="45.140625" style="153" customWidth="1"/>
    <col min="11010" max="11010" width="5.5703125" style="153" customWidth="1"/>
    <col min="11011" max="11011" width="45.7109375" style="153" customWidth="1"/>
    <col min="11012" max="11012" width="10.5703125" style="153" customWidth="1"/>
    <col min="11013" max="11013" width="12" style="153" customWidth="1"/>
    <col min="11014" max="11014" width="47.7109375" style="153" customWidth="1"/>
    <col min="11015" max="11015" width="9.140625" style="153"/>
    <col min="11016" max="11016" width="10.5703125" style="153" customWidth="1"/>
    <col min="11017" max="11017" width="47.85546875" style="153" customWidth="1"/>
    <col min="11018" max="11018" width="10.42578125" style="153" customWidth="1"/>
    <col min="11019" max="11019" width="13.28515625" style="153" customWidth="1"/>
    <col min="11020" max="11020" width="6" style="153" customWidth="1"/>
    <col min="11021" max="11021" width="16.28515625" style="153" customWidth="1"/>
    <col min="11022" max="11022" width="13.42578125" style="153" customWidth="1"/>
    <col min="11023" max="11023" width="11.85546875" style="153" customWidth="1"/>
    <col min="11024" max="11024" width="12.5703125" style="153" customWidth="1"/>
    <col min="11025" max="11025" width="13.7109375" style="153" customWidth="1"/>
    <col min="11026" max="11026" width="13.42578125" style="153" customWidth="1"/>
    <col min="11027" max="11027" width="12.42578125" style="153" customWidth="1"/>
    <col min="11028" max="11264" width="9.140625" style="153"/>
    <col min="11265" max="11265" width="45.140625" style="153" customWidth="1"/>
    <col min="11266" max="11266" width="5.5703125" style="153" customWidth="1"/>
    <col min="11267" max="11267" width="45.7109375" style="153" customWidth="1"/>
    <col min="11268" max="11268" width="10.5703125" style="153" customWidth="1"/>
    <col min="11269" max="11269" width="12" style="153" customWidth="1"/>
    <col min="11270" max="11270" width="47.7109375" style="153" customWidth="1"/>
    <col min="11271" max="11271" width="9.140625" style="153"/>
    <col min="11272" max="11272" width="10.5703125" style="153" customWidth="1"/>
    <col min="11273" max="11273" width="47.85546875" style="153" customWidth="1"/>
    <col min="11274" max="11274" width="10.42578125" style="153" customWidth="1"/>
    <col min="11275" max="11275" width="13.28515625" style="153" customWidth="1"/>
    <col min="11276" max="11276" width="6" style="153" customWidth="1"/>
    <col min="11277" max="11277" width="16.28515625" style="153" customWidth="1"/>
    <col min="11278" max="11278" width="13.42578125" style="153" customWidth="1"/>
    <col min="11279" max="11279" width="11.85546875" style="153" customWidth="1"/>
    <col min="11280" max="11280" width="12.5703125" style="153" customWidth="1"/>
    <col min="11281" max="11281" width="13.7109375" style="153" customWidth="1"/>
    <col min="11282" max="11282" width="13.42578125" style="153" customWidth="1"/>
    <col min="11283" max="11283" width="12.42578125" style="153" customWidth="1"/>
    <col min="11284" max="11520" width="9.140625" style="153"/>
    <col min="11521" max="11521" width="45.140625" style="153" customWidth="1"/>
    <col min="11522" max="11522" width="5.5703125" style="153" customWidth="1"/>
    <col min="11523" max="11523" width="45.7109375" style="153" customWidth="1"/>
    <col min="11524" max="11524" width="10.5703125" style="153" customWidth="1"/>
    <col min="11525" max="11525" width="12" style="153" customWidth="1"/>
    <col min="11526" max="11526" width="47.7109375" style="153" customWidth="1"/>
    <col min="11527" max="11527" width="9.140625" style="153"/>
    <col min="11528" max="11528" width="10.5703125" style="153" customWidth="1"/>
    <col min="11529" max="11529" width="47.85546875" style="153" customWidth="1"/>
    <col min="11530" max="11530" width="10.42578125" style="153" customWidth="1"/>
    <col min="11531" max="11531" width="13.28515625" style="153" customWidth="1"/>
    <col min="11532" max="11532" width="6" style="153" customWidth="1"/>
    <col min="11533" max="11533" width="16.28515625" style="153" customWidth="1"/>
    <col min="11534" max="11534" width="13.42578125" style="153" customWidth="1"/>
    <col min="11535" max="11535" width="11.85546875" style="153" customWidth="1"/>
    <col min="11536" max="11536" width="12.5703125" style="153" customWidth="1"/>
    <col min="11537" max="11537" width="13.7109375" style="153" customWidth="1"/>
    <col min="11538" max="11538" width="13.42578125" style="153" customWidth="1"/>
    <col min="11539" max="11539" width="12.42578125" style="153" customWidth="1"/>
    <col min="11540" max="11776" width="9.140625" style="153"/>
    <col min="11777" max="11777" width="45.140625" style="153" customWidth="1"/>
    <col min="11778" max="11778" width="5.5703125" style="153" customWidth="1"/>
    <col min="11779" max="11779" width="45.7109375" style="153" customWidth="1"/>
    <col min="11780" max="11780" width="10.5703125" style="153" customWidth="1"/>
    <col min="11781" max="11781" width="12" style="153" customWidth="1"/>
    <col min="11782" max="11782" width="47.7109375" style="153" customWidth="1"/>
    <col min="11783" max="11783" width="9.140625" style="153"/>
    <col min="11784" max="11784" width="10.5703125" style="153" customWidth="1"/>
    <col min="11785" max="11785" width="47.85546875" style="153" customWidth="1"/>
    <col min="11786" max="11786" width="10.42578125" style="153" customWidth="1"/>
    <col min="11787" max="11787" width="13.28515625" style="153" customWidth="1"/>
    <col min="11788" max="11788" width="6" style="153" customWidth="1"/>
    <col min="11789" max="11789" width="16.28515625" style="153" customWidth="1"/>
    <col min="11790" max="11790" width="13.42578125" style="153" customWidth="1"/>
    <col min="11791" max="11791" width="11.85546875" style="153" customWidth="1"/>
    <col min="11792" max="11792" width="12.5703125" style="153" customWidth="1"/>
    <col min="11793" max="11793" width="13.7109375" style="153" customWidth="1"/>
    <col min="11794" max="11794" width="13.42578125" style="153" customWidth="1"/>
    <col min="11795" max="11795" width="12.42578125" style="153" customWidth="1"/>
    <col min="11796" max="12032" width="9.140625" style="153"/>
    <col min="12033" max="12033" width="45.140625" style="153" customWidth="1"/>
    <col min="12034" max="12034" width="5.5703125" style="153" customWidth="1"/>
    <col min="12035" max="12035" width="45.7109375" style="153" customWidth="1"/>
    <col min="12036" max="12036" width="10.5703125" style="153" customWidth="1"/>
    <col min="12037" max="12037" width="12" style="153" customWidth="1"/>
    <col min="12038" max="12038" width="47.7109375" style="153" customWidth="1"/>
    <col min="12039" max="12039" width="9.140625" style="153"/>
    <col min="12040" max="12040" width="10.5703125" style="153" customWidth="1"/>
    <col min="12041" max="12041" width="47.85546875" style="153" customWidth="1"/>
    <col min="12042" max="12042" width="10.42578125" style="153" customWidth="1"/>
    <col min="12043" max="12043" width="13.28515625" style="153" customWidth="1"/>
    <col min="12044" max="12044" width="6" style="153" customWidth="1"/>
    <col min="12045" max="12045" width="16.28515625" style="153" customWidth="1"/>
    <col min="12046" max="12046" width="13.42578125" style="153" customWidth="1"/>
    <col min="12047" max="12047" width="11.85546875" style="153" customWidth="1"/>
    <col min="12048" max="12048" width="12.5703125" style="153" customWidth="1"/>
    <col min="12049" max="12049" width="13.7109375" style="153" customWidth="1"/>
    <col min="12050" max="12050" width="13.42578125" style="153" customWidth="1"/>
    <col min="12051" max="12051" width="12.42578125" style="153" customWidth="1"/>
    <col min="12052" max="12288" width="9.140625" style="153"/>
    <col min="12289" max="12289" width="45.140625" style="153" customWidth="1"/>
    <col min="12290" max="12290" width="5.5703125" style="153" customWidth="1"/>
    <col min="12291" max="12291" width="45.7109375" style="153" customWidth="1"/>
    <col min="12292" max="12292" width="10.5703125" style="153" customWidth="1"/>
    <col min="12293" max="12293" width="12" style="153" customWidth="1"/>
    <col min="12294" max="12294" width="47.7109375" style="153" customWidth="1"/>
    <col min="12295" max="12295" width="9.140625" style="153"/>
    <col min="12296" max="12296" width="10.5703125" style="153" customWidth="1"/>
    <col min="12297" max="12297" width="47.85546875" style="153" customWidth="1"/>
    <col min="12298" max="12298" width="10.42578125" style="153" customWidth="1"/>
    <col min="12299" max="12299" width="13.28515625" style="153" customWidth="1"/>
    <col min="12300" max="12300" width="6" style="153" customWidth="1"/>
    <col min="12301" max="12301" width="16.28515625" style="153" customWidth="1"/>
    <col min="12302" max="12302" width="13.42578125" style="153" customWidth="1"/>
    <col min="12303" max="12303" width="11.85546875" style="153" customWidth="1"/>
    <col min="12304" max="12304" width="12.5703125" style="153" customWidth="1"/>
    <col min="12305" max="12305" width="13.7109375" style="153" customWidth="1"/>
    <col min="12306" max="12306" width="13.42578125" style="153" customWidth="1"/>
    <col min="12307" max="12307" width="12.42578125" style="153" customWidth="1"/>
    <col min="12308" max="12544" width="9.140625" style="153"/>
    <col min="12545" max="12545" width="45.140625" style="153" customWidth="1"/>
    <col min="12546" max="12546" width="5.5703125" style="153" customWidth="1"/>
    <col min="12547" max="12547" width="45.7109375" style="153" customWidth="1"/>
    <col min="12548" max="12548" width="10.5703125" style="153" customWidth="1"/>
    <col min="12549" max="12549" width="12" style="153" customWidth="1"/>
    <col min="12550" max="12550" width="47.7109375" style="153" customWidth="1"/>
    <col min="12551" max="12551" width="9.140625" style="153"/>
    <col min="12552" max="12552" width="10.5703125" style="153" customWidth="1"/>
    <col min="12553" max="12553" width="47.85546875" style="153" customWidth="1"/>
    <col min="12554" max="12554" width="10.42578125" style="153" customWidth="1"/>
    <col min="12555" max="12555" width="13.28515625" style="153" customWidth="1"/>
    <col min="12556" max="12556" width="6" style="153" customWidth="1"/>
    <col min="12557" max="12557" width="16.28515625" style="153" customWidth="1"/>
    <col min="12558" max="12558" width="13.42578125" style="153" customWidth="1"/>
    <col min="12559" max="12559" width="11.85546875" style="153" customWidth="1"/>
    <col min="12560" max="12560" width="12.5703125" style="153" customWidth="1"/>
    <col min="12561" max="12561" width="13.7109375" style="153" customWidth="1"/>
    <col min="12562" max="12562" width="13.42578125" style="153" customWidth="1"/>
    <col min="12563" max="12563" width="12.42578125" style="153" customWidth="1"/>
    <col min="12564" max="12800" width="9.140625" style="153"/>
    <col min="12801" max="12801" width="45.140625" style="153" customWidth="1"/>
    <col min="12802" max="12802" width="5.5703125" style="153" customWidth="1"/>
    <col min="12803" max="12803" width="45.7109375" style="153" customWidth="1"/>
    <col min="12804" max="12804" width="10.5703125" style="153" customWidth="1"/>
    <col min="12805" max="12805" width="12" style="153" customWidth="1"/>
    <col min="12806" max="12806" width="47.7109375" style="153" customWidth="1"/>
    <col min="12807" max="12807" width="9.140625" style="153"/>
    <col min="12808" max="12808" width="10.5703125" style="153" customWidth="1"/>
    <col min="12809" max="12809" width="47.85546875" style="153" customWidth="1"/>
    <col min="12810" max="12810" width="10.42578125" style="153" customWidth="1"/>
    <col min="12811" max="12811" width="13.28515625" style="153" customWidth="1"/>
    <col min="12812" max="12812" width="6" style="153" customWidth="1"/>
    <col min="12813" max="12813" width="16.28515625" style="153" customWidth="1"/>
    <col min="12814" max="12814" width="13.42578125" style="153" customWidth="1"/>
    <col min="12815" max="12815" width="11.85546875" style="153" customWidth="1"/>
    <col min="12816" max="12816" width="12.5703125" style="153" customWidth="1"/>
    <col min="12817" max="12817" width="13.7109375" style="153" customWidth="1"/>
    <col min="12818" max="12818" width="13.42578125" style="153" customWidth="1"/>
    <col min="12819" max="12819" width="12.42578125" style="153" customWidth="1"/>
    <col min="12820" max="13056" width="9.140625" style="153"/>
    <col min="13057" max="13057" width="45.140625" style="153" customWidth="1"/>
    <col min="13058" max="13058" width="5.5703125" style="153" customWidth="1"/>
    <col min="13059" max="13059" width="45.7109375" style="153" customWidth="1"/>
    <col min="13060" max="13060" width="10.5703125" style="153" customWidth="1"/>
    <col min="13061" max="13061" width="12" style="153" customWidth="1"/>
    <col min="13062" max="13062" width="47.7109375" style="153" customWidth="1"/>
    <col min="13063" max="13063" width="9.140625" style="153"/>
    <col min="13064" max="13064" width="10.5703125" style="153" customWidth="1"/>
    <col min="13065" max="13065" width="47.85546875" style="153" customWidth="1"/>
    <col min="13066" max="13066" width="10.42578125" style="153" customWidth="1"/>
    <col min="13067" max="13067" width="13.28515625" style="153" customWidth="1"/>
    <col min="13068" max="13068" width="6" style="153" customWidth="1"/>
    <col min="13069" max="13069" width="16.28515625" style="153" customWidth="1"/>
    <col min="13070" max="13070" width="13.42578125" style="153" customWidth="1"/>
    <col min="13071" max="13071" width="11.85546875" style="153" customWidth="1"/>
    <col min="13072" max="13072" width="12.5703125" style="153" customWidth="1"/>
    <col min="13073" max="13073" width="13.7109375" style="153" customWidth="1"/>
    <col min="13074" max="13074" width="13.42578125" style="153" customWidth="1"/>
    <col min="13075" max="13075" width="12.42578125" style="153" customWidth="1"/>
    <col min="13076" max="13312" width="9.140625" style="153"/>
    <col min="13313" max="13313" width="45.140625" style="153" customWidth="1"/>
    <col min="13314" max="13314" width="5.5703125" style="153" customWidth="1"/>
    <col min="13315" max="13315" width="45.7109375" style="153" customWidth="1"/>
    <col min="13316" max="13316" width="10.5703125" style="153" customWidth="1"/>
    <col min="13317" max="13317" width="12" style="153" customWidth="1"/>
    <col min="13318" max="13318" width="47.7109375" style="153" customWidth="1"/>
    <col min="13319" max="13319" width="9.140625" style="153"/>
    <col min="13320" max="13320" width="10.5703125" style="153" customWidth="1"/>
    <col min="13321" max="13321" width="47.85546875" style="153" customWidth="1"/>
    <col min="13322" max="13322" width="10.42578125" style="153" customWidth="1"/>
    <col min="13323" max="13323" width="13.28515625" style="153" customWidth="1"/>
    <col min="13324" max="13324" width="6" style="153" customWidth="1"/>
    <col min="13325" max="13325" width="16.28515625" style="153" customWidth="1"/>
    <col min="13326" max="13326" width="13.42578125" style="153" customWidth="1"/>
    <col min="13327" max="13327" width="11.85546875" style="153" customWidth="1"/>
    <col min="13328" max="13328" width="12.5703125" style="153" customWidth="1"/>
    <col min="13329" max="13329" width="13.7109375" style="153" customWidth="1"/>
    <col min="13330" max="13330" width="13.42578125" style="153" customWidth="1"/>
    <col min="13331" max="13331" width="12.42578125" style="153" customWidth="1"/>
    <col min="13332" max="13568" width="9.140625" style="153"/>
    <col min="13569" max="13569" width="45.140625" style="153" customWidth="1"/>
    <col min="13570" max="13570" width="5.5703125" style="153" customWidth="1"/>
    <col min="13571" max="13571" width="45.7109375" style="153" customWidth="1"/>
    <col min="13572" max="13572" width="10.5703125" style="153" customWidth="1"/>
    <col min="13573" max="13573" width="12" style="153" customWidth="1"/>
    <col min="13574" max="13574" width="47.7109375" style="153" customWidth="1"/>
    <col min="13575" max="13575" width="9.140625" style="153"/>
    <col min="13576" max="13576" width="10.5703125" style="153" customWidth="1"/>
    <col min="13577" max="13577" width="47.85546875" style="153" customWidth="1"/>
    <col min="13578" max="13578" width="10.42578125" style="153" customWidth="1"/>
    <col min="13579" max="13579" width="13.28515625" style="153" customWidth="1"/>
    <col min="13580" max="13580" width="6" style="153" customWidth="1"/>
    <col min="13581" max="13581" width="16.28515625" style="153" customWidth="1"/>
    <col min="13582" max="13582" width="13.42578125" style="153" customWidth="1"/>
    <col min="13583" max="13583" width="11.85546875" style="153" customWidth="1"/>
    <col min="13584" max="13584" width="12.5703125" style="153" customWidth="1"/>
    <col min="13585" max="13585" width="13.7109375" style="153" customWidth="1"/>
    <col min="13586" max="13586" width="13.42578125" style="153" customWidth="1"/>
    <col min="13587" max="13587" width="12.42578125" style="153" customWidth="1"/>
    <col min="13588" max="13824" width="9.140625" style="153"/>
    <col min="13825" max="13825" width="45.140625" style="153" customWidth="1"/>
    <col min="13826" max="13826" width="5.5703125" style="153" customWidth="1"/>
    <col min="13827" max="13827" width="45.7109375" style="153" customWidth="1"/>
    <col min="13828" max="13828" width="10.5703125" style="153" customWidth="1"/>
    <col min="13829" max="13829" width="12" style="153" customWidth="1"/>
    <col min="13830" max="13830" width="47.7109375" style="153" customWidth="1"/>
    <col min="13831" max="13831" width="9.140625" style="153"/>
    <col min="13832" max="13832" width="10.5703125" style="153" customWidth="1"/>
    <col min="13833" max="13833" width="47.85546875" style="153" customWidth="1"/>
    <col min="13834" max="13834" width="10.42578125" style="153" customWidth="1"/>
    <col min="13835" max="13835" width="13.28515625" style="153" customWidth="1"/>
    <col min="13836" max="13836" width="6" style="153" customWidth="1"/>
    <col min="13837" max="13837" width="16.28515625" style="153" customWidth="1"/>
    <col min="13838" max="13838" width="13.42578125" style="153" customWidth="1"/>
    <col min="13839" max="13839" width="11.85546875" style="153" customWidth="1"/>
    <col min="13840" max="13840" width="12.5703125" style="153" customWidth="1"/>
    <col min="13841" max="13841" width="13.7109375" style="153" customWidth="1"/>
    <col min="13842" max="13842" width="13.42578125" style="153" customWidth="1"/>
    <col min="13843" max="13843" width="12.42578125" style="153" customWidth="1"/>
    <col min="13844" max="14080" width="9.140625" style="153"/>
    <col min="14081" max="14081" width="45.140625" style="153" customWidth="1"/>
    <col min="14082" max="14082" width="5.5703125" style="153" customWidth="1"/>
    <col min="14083" max="14083" width="45.7109375" style="153" customWidth="1"/>
    <col min="14084" max="14084" width="10.5703125" style="153" customWidth="1"/>
    <col min="14085" max="14085" width="12" style="153" customWidth="1"/>
    <col min="14086" max="14086" width="47.7109375" style="153" customWidth="1"/>
    <col min="14087" max="14087" width="9.140625" style="153"/>
    <col min="14088" max="14088" width="10.5703125" style="153" customWidth="1"/>
    <col min="14089" max="14089" width="47.85546875" style="153" customWidth="1"/>
    <col min="14090" max="14090" width="10.42578125" style="153" customWidth="1"/>
    <col min="14091" max="14091" width="13.28515625" style="153" customWidth="1"/>
    <col min="14092" max="14092" width="6" style="153" customWidth="1"/>
    <col min="14093" max="14093" width="16.28515625" style="153" customWidth="1"/>
    <col min="14094" max="14094" width="13.42578125" style="153" customWidth="1"/>
    <col min="14095" max="14095" width="11.85546875" style="153" customWidth="1"/>
    <col min="14096" max="14096" width="12.5703125" style="153" customWidth="1"/>
    <col min="14097" max="14097" width="13.7109375" style="153" customWidth="1"/>
    <col min="14098" max="14098" width="13.42578125" style="153" customWidth="1"/>
    <col min="14099" max="14099" width="12.42578125" style="153" customWidth="1"/>
    <col min="14100" max="14336" width="9.140625" style="153"/>
    <col min="14337" max="14337" width="45.140625" style="153" customWidth="1"/>
    <col min="14338" max="14338" width="5.5703125" style="153" customWidth="1"/>
    <col min="14339" max="14339" width="45.7109375" style="153" customWidth="1"/>
    <col min="14340" max="14340" width="10.5703125" style="153" customWidth="1"/>
    <col min="14341" max="14341" width="12" style="153" customWidth="1"/>
    <col min="14342" max="14342" width="47.7109375" style="153" customWidth="1"/>
    <col min="14343" max="14343" width="9.140625" style="153"/>
    <col min="14344" max="14344" width="10.5703125" style="153" customWidth="1"/>
    <col min="14345" max="14345" width="47.85546875" style="153" customWidth="1"/>
    <col min="14346" max="14346" width="10.42578125" style="153" customWidth="1"/>
    <col min="14347" max="14347" width="13.28515625" style="153" customWidth="1"/>
    <col min="14348" max="14348" width="6" style="153" customWidth="1"/>
    <col min="14349" max="14349" width="16.28515625" style="153" customWidth="1"/>
    <col min="14350" max="14350" width="13.42578125" style="153" customWidth="1"/>
    <col min="14351" max="14351" width="11.85546875" style="153" customWidth="1"/>
    <col min="14352" max="14352" width="12.5703125" style="153" customWidth="1"/>
    <col min="14353" max="14353" width="13.7109375" style="153" customWidth="1"/>
    <col min="14354" max="14354" width="13.42578125" style="153" customWidth="1"/>
    <col min="14355" max="14355" width="12.42578125" style="153" customWidth="1"/>
    <col min="14356" max="14592" width="9.140625" style="153"/>
    <col min="14593" max="14593" width="45.140625" style="153" customWidth="1"/>
    <col min="14594" max="14594" width="5.5703125" style="153" customWidth="1"/>
    <col min="14595" max="14595" width="45.7109375" style="153" customWidth="1"/>
    <col min="14596" max="14596" width="10.5703125" style="153" customWidth="1"/>
    <col min="14597" max="14597" width="12" style="153" customWidth="1"/>
    <col min="14598" max="14598" width="47.7109375" style="153" customWidth="1"/>
    <col min="14599" max="14599" width="9.140625" style="153"/>
    <col min="14600" max="14600" width="10.5703125" style="153" customWidth="1"/>
    <col min="14601" max="14601" width="47.85546875" style="153" customWidth="1"/>
    <col min="14602" max="14602" width="10.42578125" style="153" customWidth="1"/>
    <col min="14603" max="14603" width="13.28515625" style="153" customWidth="1"/>
    <col min="14604" max="14604" width="6" style="153" customWidth="1"/>
    <col min="14605" max="14605" width="16.28515625" style="153" customWidth="1"/>
    <col min="14606" max="14606" width="13.42578125" style="153" customWidth="1"/>
    <col min="14607" max="14607" width="11.85546875" style="153" customWidth="1"/>
    <col min="14608" max="14608" width="12.5703125" style="153" customWidth="1"/>
    <col min="14609" max="14609" width="13.7109375" style="153" customWidth="1"/>
    <col min="14610" max="14610" width="13.42578125" style="153" customWidth="1"/>
    <col min="14611" max="14611" width="12.42578125" style="153" customWidth="1"/>
    <col min="14612" max="14848" width="9.140625" style="153"/>
    <col min="14849" max="14849" width="45.140625" style="153" customWidth="1"/>
    <col min="14850" max="14850" width="5.5703125" style="153" customWidth="1"/>
    <col min="14851" max="14851" width="45.7109375" style="153" customWidth="1"/>
    <col min="14852" max="14852" width="10.5703125" style="153" customWidth="1"/>
    <col min="14853" max="14853" width="12" style="153" customWidth="1"/>
    <col min="14854" max="14854" width="47.7109375" style="153" customWidth="1"/>
    <col min="14855" max="14855" width="9.140625" style="153"/>
    <col min="14856" max="14856" width="10.5703125" style="153" customWidth="1"/>
    <col min="14857" max="14857" width="47.85546875" style="153" customWidth="1"/>
    <col min="14858" max="14858" width="10.42578125" style="153" customWidth="1"/>
    <col min="14859" max="14859" width="13.28515625" style="153" customWidth="1"/>
    <col min="14860" max="14860" width="6" style="153" customWidth="1"/>
    <col min="14861" max="14861" width="16.28515625" style="153" customWidth="1"/>
    <col min="14862" max="14862" width="13.42578125" style="153" customWidth="1"/>
    <col min="14863" max="14863" width="11.85546875" style="153" customWidth="1"/>
    <col min="14864" max="14864" width="12.5703125" style="153" customWidth="1"/>
    <col min="14865" max="14865" width="13.7109375" style="153" customWidth="1"/>
    <col min="14866" max="14866" width="13.42578125" style="153" customWidth="1"/>
    <col min="14867" max="14867" width="12.42578125" style="153" customWidth="1"/>
    <col min="14868" max="15104" width="9.140625" style="153"/>
    <col min="15105" max="15105" width="45.140625" style="153" customWidth="1"/>
    <col min="15106" max="15106" width="5.5703125" style="153" customWidth="1"/>
    <col min="15107" max="15107" width="45.7109375" style="153" customWidth="1"/>
    <col min="15108" max="15108" width="10.5703125" style="153" customWidth="1"/>
    <col min="15109" max="15109" width="12" style="153" customWidth="1"/>
    <col min="15110" max="15110" width="47.7109375" style="153" customWidth="1"/>
    <col min="15111" max="15111" width="9.140625" style="153"/>
    <col min="15112" max="15112" width="10.5703125" style="153" customWidth="1"/>
    <col min="15113" max="15113" width="47.85546875" style="153" customWidth="1"/>
    <col min="15114" max="15114" width="10.42578125" style="153" customWidth="1"/>
    <col min="15115" max="15115" width="13.28515625" style="153" customWidth="1"/>
    <col min="15116" max="15116" width="6" style="153" customWidth="1"/>
    <col min="15117" max="15117" width="16.28515625" style="153" customWidth="1"/>
    <col min="15118" max="15118" width="13.42578125" style="153" customWidth="1"/>
    <col min="15119" max="15119" width="11.85546875" style="153" customWidth="1"/>
    <col min="15120" max="15120" width="12.5703125" style="153" customWidth="1"/>
    <col min="15121" max="15121" width="13.7109375" style="153" customWidth="1"/>
    <col min="15122" max="15122" width="13.42578125" style="153" customWidth="1"/>
    <col min="15123" max="15123" width="12.42578125" style="153" customWidth="1"/>
    <col min="15124" max="15360" width="9.140625" style="153"/>
    <col min="15361" max="15361" width="45.140625" style="153" customWidth="1"/>
    <col min="15362" max="15362" width="5.5703125" style="153" customWidth="1"/>
    <col min="15363" max="15363" width="45.7109375" style="153" customWidth="1"/>
    <col min="15364" max="15364" width="10.5703125" style="153" customWidth="1"/>
    <col min="15365" max="15365" width="12" style="153" customWidth="1"/>
    <col min="15366" max="15366" width="47.7109375" style="153" customWidth="1"/>
    <col min="15367" max="15367" width="9.140625" style="153"/>
    <col min="15368" max="15368" width="10.5703125" style="153" customWidth="1"/>
    <col min="15369" max="15369" width="47.85546875" style="153" customWidth="1"/>
    <col min="15370" max="15370" width="10.42578125" style="153" customWidth="1"/>
    <col min="15371" max="15371" width="13.28515625" style="153" customWidth="1"/>
    <col min="15372" max="15372" width="6" style="153" customWidth="1"/>
    <col min="15373" max="15373" width="16.28515625" style="153" customWidth="1"/>
    <col min="15374" max="15374" width="13.42578125" style="153" customWidth="1"/>
    <col min="15375" max="15375" width="11.85546875" style="153" customWidth="1"/>
    <col min="15376" max="15376" width="12.5703125" style="153" customWidth="1"/>
    <col min="15377" max="15377" width="13.7109375" style="153" customWidth="1"/>
    <col min="15378" max="15378" width="13.42578125" style="153" customWidth="1"/>
    <col min="15379" max="15379" width="12.42578125" style="153" customWidth="1"/>
    <col min="15380" max="15616" width="9.140625" style="153"/>
    <col min="15617" max="15617" width="45.140625" style="153" customWidth="1"/>
    <col min="15618" max="15618" width="5.5703125" style="153" customWidth="1"/>
    <col min="15619" max="15619" width="45.7109375" style="153" customWidth="1"/>
    <col min="15620" max="15620" width="10.5703125" style="153" customWidth="1"/>
    <col min="15621" max="15621" width="12" style="153" customWidth="1"/>
    <col min="15622" max="15622" width="47.7109375" style="153" customWidth="1"/>
    <col min="15623" max="15623" width="9.140625" style="153"/>
    <col min="15624" max="15624" width="10.5703125" style="153" customWidth="1"/>
    <col min="15625" max="15625" width="47.85546875" style="153" customWidth="1"/>
    <col min="15626" max="15626" width="10.42578125" style="153" customWidth="1"/>
    <col min="15627" max="15627" width="13.28515625" style="153" customWidth="1"/>
    <col min="15628" max="15628" width="6" style="153" customWidth="1"/>
    <col min="15629" max="15629" width="16.28515625" style="153" customWidth="1"/>
    <col min="15630" max="15630" width="13.42578125" style="153" customWidth="1"/>
    <col min="15631" max="15631" width="11.85546875" style="153" customWidth="1"/>
    <col min="15632" max="15632" width="12.5703125" style="153" customWidth="1"/>
    <col min="15633" max="15633" width="13.7109375" style="153" customWidth="1"/>
    <col min="15634" max="15634" width="13.42578125" style="153" customWidth="1"/>
    <col min="15635" max="15635" width="12.42578125" style="153" customWidth="1"/>
    <col min="15636" max="15872" width="9.140625" style="153"/>
    <col min="15873" max="15873" width="45.140625" style="153" customWidth="1"/>
    <col min="15874" max="15874" width="5.5703125" style="153" customWidth="1"/>
    <col min="15875" max="15875" width="45.7109375" style="153" customWidth="1"/>
    <col min="15876" max="15876" width="10.5703125" style="153" customWidth="1"/>
    <col min="15877" max="15877" width="12" style="153" customWidth="1"/>
    <col min="15878" max="15878" width="47.7109375" style="153" customWidth="1"/>
    <col min="15879" max="15879" width="9.140625" style="153"/>
    <col min="15880" max="15880" width="10.5703125" style="153" customWidth="1"/>
    <col min="15881" max="15881" width="47.85546875" style="153" customWidth="1"/>
    <col min="15882" max="15882" width="10.42578125" style="153" customWidth="1"/>
    <col min="15883" max="15883" width="13.28515625" style="153" customWidth="1"/>
    <col min="15884" max="15884" width="6" style="153" customWidth="1"/>
    <col min="15885" max="15885" width="16.28515625" style="153" customWidth="1"/>
    <col min="15886" max="15886" width="13.42578125" style="153" customWidth="1"/>
    <col min="15887" max="15887" width="11.85546875" style="153" customWidth="1"/>
    <col min="15888" max="15888" width="12.5703125" style="153" customWidth="1"/>
    <col min="15889" max="15889" width="13.7109375" style="153" customWidth="1"/>
    <col min="15890" max="15890" width="13.42578125" style="153" customWidth="1"/>
    <col min="15891" max="15891" width="12.42578125" style="153" customWidth="1"/>
    <col min="15892" max="16128" width="9.140625" style="153"/>
    <col min="16129" max="16129" width="45.140625" style="153" customWidth="1"/>
    <col min="16130" max="16130" width="5.5703125" style="153" customWidth="1"/>
    <col min="16131" max="16131" width="45.7109375" style="153" customWidth="1"/>
    <col min="16132" max="16132" width="10.5703125" style="153" customWidth="1"/>
    <col min="16133" max="16133" width="12" style="153" customWidth="1"/>
    <col min="16134" max="16134" width="47.7109375" style="153" customWidth="1"/>
    <col min="16135" max="16135" width="9.140625" style="153"/>
    <col min="16136" max="16136" width="10.5703125" style="153" customWidth="1"/>
    <col min="16137" max="16137" width="47.85546875" style="153" customWidth="1"/>
    <col min="16138" max="16138" width="10.42578125" style="153" customWidth="1"/>
    <col min="16139" max="16139" width="13.28515625" style="153" customWidth="1"/>
    <col min="16140" max="16140" width="6" style="153" customWidth="1"/>
    <col min="16141" max="16141" width="16.28515625" style="153" customWidth="1"/>
    <col min="16142" max="16142" width="13.42578125" style="153" customWidth="1"/>
    <col min="16143" max="16143" width="11.85546875" style="153" customWidth="1"/>
    <col min="16144" max="16144" width="12.5703125" style="153" customWidth="1"/>
    <col min="16145" max="16145" width="13.7109375" style="153" customWidth="1"/>
    <col min="16146" max="16146" width="13.42578125" style="153" customWidth="1"/>
    <col min="16147" max="16147" width="12.42578125" style="153" customWidth="1"/>
    <col min="16148" max="16384" width="9.140625" style="153"/>
  </cols>
  <sheetData>
    <row r="1" spans="1:19">
      <c r="A1" s="1102" t="s">
        <v>1823</v>
      </c>
      <c r="B1" s="1101"/>
      <c r="C1" s="1102"/>
      <c r="D1" s="1102"/>
      <c r="E1" s="1102"/>
      <c r="F1" s="1102"/>
      <c r="G1" s="1102"/>
      <c r="H1" s="1102"/>
      <c r="I1" s="1102"/>
      <c r="J1" s="1102"/>
      <c r="K1" s="1102"/>
      <c r="L1" s="1102"/>
      <c r="M1" s="1102"/>
      <c r="N1" s="1102"/>
      <c r="O1" s="1102"/>
      <c r="P1" s="1102"/>
    </row>
    <row r="3" spans="1:19">
      <c r="A3" s="1103" t="s">
        <v>209</v>
      </c>
      <c r="B3" s="1103" t="s">
        <v>208</v>
      </c>
      <c r="C3" s="1104" t="s">
        <v>207</v>
      </c>
      <c r="D3" s="1105"/>
      <c r="E3" s="1105"/>
      <c r="F3" s="1105"/>
      <c r="G3" s="1105"/>
      <c r="H3" s="1105"/>
      <c r="I3" s="1105"/>
      <c r="J3" s="1105"/>
      <c r="K3" s="1106"/>
      <c r="L3" s="1103" t="s">
        <v>206</v>
      </c>
      <c r="M3" s="1103"/>
      <c r="N3" s="1104" t="s">
        <v>205</v>
      </c>
      <c r="O3" s="1105"/>
      <c r="P3" s="1105"/>
      <c r="Q3" s="1105"/>
      <c r="R3" s="1105"/>
      <c r="S3" s="1106"/>
    </row>
    <row r="4" spans="1:19" ht="34.5" customHeight="1">
      <c r="A4" s="1103"/>
      <c r="B4" s="1103"/>
      <c r="C4" s="1107" t="s">
        <v>204</v>
      </c>
      <c r="D4" s="1107"/>
      <c r="E4" s="1107"/>
      <c r="F4" s="1107" t="s">
        <v>203</v>
      </c>
      <c r="G4" s="1107"/>
      <c r="H4" s="1107"/>
      <c r="I4" s="1107" t="s">
        <v>202</v>
      </c>
      <c r="J4" s="1107"/>
      <c r="K4" s="1107"/>
      <c r="L4" s="1103"/>
      <c r="M4" s="1103"/>
      <c r="N4" s="1104" t="s">
        <v>201</v>
      </c>
      <c r="O4" s="1106"/>
      <c r="P4" s="1096" t="s">
        <v>215</v>
      </c>
      <c r="Q4" s="1096" t="s">
        <v>216</v>
      </c>
      <c r="R4" s="1098" t="s">
        <v>198</v>
      </c>
      <c r="S4" s="1099"/>
    </row>
    <row r="5" spans="1:19" ht="137.25" customHeight="1">
      <c r="A5" s="1103"/>
      <c r="B5" s="1103"/>
      <c r="C5" s="156" t="s">
        <v>196</v>
      </c>
      <c r="D5" s="156" t="s">
        <v>195</v>
      </c>
      <c r="E5" s="156" t="s">
        <v>194</v>
      </c>
      <c r="F5" s="156" t="s">
        <v>197</v>
      </c>
      <c r="G5" s="156" t="s">
        <v>195</v>
      </c>
      <c r="H5" s="156" t="s">
        <v>194</v>
      </c>
      <c r="I5" s="156" t="s">
        <v>197</v>
      </c>
      <c r="J5" s="156" t="s">
        <v>195</v>
      </c>
      <c r="K5" s="156" t="s">
        <v>194</v>
      </c>
      <c r="L5" s="705" t="s">
        <v>193</v>
      </c>
      <c r="M5" s="705" t="s">
        <v>192</v>
      </c>
      <c r="N5" s="705" t="s">
        <v>217</v>
      </c>
      <c r="O5" s="705" t="s">
        <v>218</v>
      </c>
      <c r="P5" s="1097"/>
      <c r="Q5" s="1097"/>
      <c r="R5" s="705"/>
      <c r="S5" s="705"/>
    </row>
    <row r="6" spans="1:19" s="161" customFormat="1" ht="35.25" customHeight="1">
      <c r="A6" s="708">
        <v>1</v>
      </c>
      <c r="B6" s="707">
        <v>2</v>
      </c>
      <c r="C6" s="707">
        <v>3</v>
      </c>
      <c r="D6" s="707">
        <v>4</v>
      </c>
      <c r="E6" s="707">
        <v>5</v>
      </c>
      <c r="F6" s="707">
        <v>6</v>
      </c>
      <c r="G6" s="707">
        <v>7</v>
      </c>
      <c r="H6" s="707">
        <v>8</v>
      </c>
      <c r="I6" s="707">
        <v>9</v>
      </c>
      <c r="J6" s="707">
        <v>10</v>
      </c>
      <c r="K6" s="707">
        <v>11</v>
      </c>
      <c r="L6" s="705">
        <v>12</v>
      </c>
      <c r="M6" s="705">
        <v>13</v>
      </c>
      <c r="N6" s="707">
        <v>14</v>
      </c>
      <c r="O6" s="707">
        <v>15</v>
      </c>
      <c r="P6" s="707">
        <v>16</v>
      </c>
      <c r="Q6" s="707">
        <v>17</v>
      </c>
      <c r="R6" s="707">
        <v>18</v>
      </c>
      <c r="S6" s="707">
        <v>19</v>
      </c>
    </row>
    <row r="7" spans="1:19" ht="94.5">
      <c r="A7" s="239" t="s">
        <v>189</v>
      </c>
      <c r="B7" s="709" t="s">
        <v>188</v>
      </c>
      <c r="C7" s="710" t="s">
        <v>5</v>
      </c>
      <c r="D7" s="709" t="s">
        <v>5</v>
      </c>
      <c r="E7" s="709" t="s">
        <v>5</v>
      </c>
      <c r="F7" s="710" t="s">
        <v>5</v>
      </c>
      <c r="G7" s="709" t="s">
        <v>5</v>
      </c>
      <c r="H7" s="709" t="s">
        <v>5</v>
      </c>
      <c r="I7" s="709"/>
      <c r="J7" s="709"/>
      <c r="K7" s="709"/>
      <c r="L7" s="711" t="s">
        <v>5</v>
      </c>
      <c r="M7" s="711" t="s">
        <v>5</v>
      </c>
      <c r="N7" s="237"/>
      <c r="O7" s="237"/>
      <c r="P7" s="237"/>
      <c r="Q7" s="237">
        <v>59410.74</v>
      </c>
      <c r="R7" s="237">
        <v>423649.9</v>
      </c>
      <c r="S7" s="237">
        <v>180524.2</v>
      </c>
    </row>
    <row r="8" spans="1:19" ht="110.25">
      <c r="A8" s="232" t="s">
        <v>219</v>
      </c>
      <c r="B8" s="712" t="s">
        <v>186</v>
      </c>
      <c r="C8" s="713" t="s">
        <v>5</v>
      </c>
      <c r="D8" s="714" t="s">
        <v>5</v>
      </c>
      <c r="E8" s="714" t="s">
        <v>5</v>
      </c>
      <c r="F8" s="713" t="s">
        <v>5</v>
      </c>
      <c r="G8" s="714" t="s">
        <v>5</v>
      </c>
      <c r="H8" s="714" t="s">
        <v>5</v>
      </c>
      <c r="I8" s="714"/>
      <c r="J8" s="714"/>
      <c r="K8" s="714"/>
      <c r="L8" s="235" t="s">
        <v>5</v>
      </c>
      <c r="M8" s="235" t="s">
        <v>5</v>
      </c>
      <c r="N8" s="237"/>
      <c r="O8" s="237"/>
      <c r="P8" s="237"/>
      <c r="Q8" s="237">
        <v>59410.74</v>
      </c>
      <c r="R8" s="237">
        <v>423649.9</v>
      </c>
      <c r="S8" s="237">
        <v>180524.2</v>
      </c>
    </row>
    <row r="9" spans="1:19" ht="409.5">
      <c r="A9" s="715" t="s">
        <v>227</v>
      </c>
      <c r="B9" s="716">
        <v>1004</v>
      </c>
      <c r="C9" s="717" t="s">
        <v>1688</v>
      </c>
      <c r="D9" s="718" t="s">
        <v>228</v>
      </c>
      <c r="E9" s="719" t="s">
        <v>229</v>
      </c>
      <c r="F9" s="720" t="s">
        <v>230</v>
      </c>
      <c r="G9" s="717" t="s">
        <v>231</v>
      </c>
      <c r="H9" s="717" t="s">
        <v>232</v>
      </c>
      <c r="I9" s="721" t="s">
        <v>1689</v>
      </c>
      <c r="J9" s="721" t="s">
        <v>1690</v>
      </c>
      <c r="K9" s="721" t="s">
        <v>1691</v>
      </c>
      <c r="L9" s="722" t="s">
        <v>1692</v>
      </c>
      <c r="M9" s="722" t="s">
        <v>1693</v>
      </c>
      <c r="N9" s="723"/>
      <c r="O9" s="724"/>
      <c r="P9" s="724"/>
      <c r="Q9" s="723" t="s">
        <v>1694</v>
      </c>
      <c r="R9" s="723" t="s">
        <v>1695</v>
      </c>
      <c r="S9" s="723" t="s">
        <v>1696</v>
      </c>
    </row>
    <row r="10" spans="1:19" ht="356.25" customHeight="1">
      <c r="A10" s="725"/>
      <c r="B10" s="726"/>
      <c r="C10" s="727"/>
      <c r="D10" s="728"/>
      <c r="E10" s="729"/>
      <c r="F10" s="730"/>
      <c r="G10" s="727"/>
      <c r="H10" s="727"/>
      <c r="I10" s="731" t="s">
        <v>1697</v>
      </c>
      <c r="J10" s="731" t="s">
        <v>1698</v>
      </c>
      <c r="K10" s="731" t="s">
        <v>1699</v>
      </c>
      <c r="L10" s="732"/>
      <c r="M10" s="732"/>
      <c r="N10" s="733"/>
      <c r="O10" s="734"/>
      <c r="P10" s="734"/>
      <c r="Q10" s="735"/>
      <c r="R10" s="735"/>
      <c r="S10" s="735"/>
    </row>
    <row r="11" spans="1:19" ht="409.6" customHeight="1">
      <c r="A11" s="736" t="s">
        <v>240</v>
      </c>
      <c r="B11" s="737">
        <v>1006</v>
      </c>
      <c r="C11" s="738" t="s">
        <v>1700</v>
      </c>
      <c r="D11" s="738" t="s">
        <v>1701</v>
      </c>
      <c r="E11" s="738" t="s">
        <v>1702</v>
      </c>
      <c r="F11" s="738" t="s">
        <v>1703</v>
      </c>
      <c r="G11" s="738" t="s">
        <v>1704</v>
      </c>
      <c r="H11" s="738" t="s">
        <v>1705</v>
      </c>
      <c r="I11" s="739" t="s">
        <v>1706</v>
      </c>
      <c r="J11" s="739" t="s">
        <v>1707</v>
      </c>
      <c r="K11" s="739" t="s">
        <v>1708</v>
      </c>
      <c r="L11" s="231" t="s">
        <v>1709</v>
      </c>
      <c r="M11" s="231" t="s">
        <v>1710</v>
      </c>
      <c r="N11" s="740"/>
      <c r="O11" s="229"/>
      <c r="P11" s="229"/>
      <c r="Q11" s="741">
        <v>43.6</v>
      </c>
      <c r="R11" s="741">
        <v>43.6</v>
      </c>
      <c r="S11" s="741">
        <v>43.6</v>
      </c>
    </row>
    <row r="12" spans="1:19" ht="393.75" customHeight="1">
      <c r="A12" s="225" t="s">
        <v>185</v>
      </c>
      <c r="B12" s="742">
        <v>1015</v>
      </c>
      <c r="C12" s="738" t="s">
        <v>1711</v>
      </c>
      <c r="D12" s="738" t="s">
        <v>1712</v>
      </c>
      <c r="E12" s="738" t="s">
        <v>1713</v>
      </c>
      <c r="F12" s="743" t="s">
        <v>1646</v>
      </c>
      <c r="G12" s="743" t="s">
        <v>1714</v>
      </c>
      <c r="H12" s="743" t="s">
        <v>1715</v>
      </c>
      <c r="I12" s="744" t="s">
        <v>1716</v>
      </c>
      <c r="J12" s="743" t="s">
        <v>1717</v>
      </c>
      <c r="K12" s="745">
        <v>41697</v>
      </c>
      <c r="L12" s="231" t="s">
        <v>1718</v>
      </c>
      <c r="M12" s="231" t="s">
        <v>1719</v>
      </c>
      <c r="N12" s="740"/>
      <c r="O12" s="229"/>
      <c r="P12" s="229"/>
      <c r="Q12" s="740" t="s">
        <v>1720</v>
      </c>
      <c r="R12" s="740" t="s">
        <v>1721</v>
      </c>
      <c r="S12" s="740" t="s">
        <v>1722</v>
      </c>
    </row>
    <row r="13" spans="1:19" ht="196.5" customHeight="1">
      <c r="A13" s="225" t="s">
        <v>337</v>
      </c>
      <c r="B13" s="742">
        <v>1019</v>
      </c>
      <c r="C13" s="738" t="s">
        <v>1723</v>
      </c>
      <c r="D13" s="738" t="s">
        <v>1724</v>
      </c>
      <c r="E13" s="738" t="s">
        <v>1725</v>
      </c>
      <c r="F13" s="738"/>
      <c r="G13" s="738"/>
      <c r="H13" s="738"/>
      <c r="I13" s="738" t="s">
        <v>1726</v>
      </c>
      <c r="J13" s="738"/>
      <c r="K13" s="738" t="s">
        <v>1727</v>
      </c>
      <c r="L13" s="231" t="s">
        <v>1044</v>
      </c>
      <c r="M13" s="231" t="s">
        <v>1728</v>
      </c>
      <c r="N13" s="746"/>
      <c r="O13" s="229"/>
      <c r="P13" s="229"/>
      <c r="Q13" s="741">
        <v>83.4</v>
      </c>
      <c r="R13" s="741">
        <v>83.4</v>
      </c>
      <c r="S13" s="741">
        <v>83.4</v>
      </c>
    </row>
    <row r="14" spans="1:19" ht="110.25">
      <c r="A14" s="747" t="s">
        <v>390</v>
      </c>
      <c r="B14" s="737">
        <v>1040</v>
      </c>
      <c r="C14" s="738" t="s">
        <v>371</v>
      </c>
      <c r="D14" s="738" t="s">
        <v>391</v>
      </c>
      <c r="E14" s="738" t="s">
        <v>23</v>
      </c>
      <c r="F14" s="738"/>
      <c r="G14" s="738"/>
      <c r="H14" s="738"/>
      <c r="I14" s="748" t="s">
        <v>1729</v>
      </c>
      <c r="J14" s="749"/>
      <c r="K14" s="750" t="s">
        <v>1730</v>
      </c>
      <c r="L14" s="231" t="s">
        <v>1731</v>
      </c>
      <c r="M14" s="231" t="s">
        <v>1732</v>
      </c>
      <c r="N14" s="746"/>
      <c r="O14" s="229"/>
      <c r="P14" s="229"/>
      <c r="Q14" s="740" t="s">
        <v>1733</v>
      </c>
      <c r="R14" s="740" t="s">
        <v>1734</v>
      </c>
      <c r="S14" s="740" t="s">
        <v>1735</v>
      </c>
    </row>
    <row r="15" spans="1:19" ht="94.5" hidden="1">
      <c r="A15" s="162" t="s">
        <v>696</v>
      </c>
      <c r="B15" s="751">
        <v>2000</v>
      </c>
      <c r="C15" s="752" t="s">
        <v>5</v>
      </c>
      <c r="D15" s="753" t="s">
        <v>5</v>
      </c>
      <c r="E15" s="753" t="s">
        <v>5</v>
      </c>
      <c r="F15" s="752" t="s">
        <v>5</v>
      </c>
      <c r="G15" s="753" t="s">
        <v>5</v>
      </c>
      <c r="H15" s="753" t="s">
        <v>5</v>
      </c>
      <c r="I15" s="753"/>
      <c r="J15" s="753"/>
      <c r="K15" s="753"/>
      <c r="L15" s="754" t="s">
        <v>5</v>
      </c>
      <c r="M15" s="755" t="s">
        <v>5</v>
      </c>
      <c r="N15" s="756"/>
      <c r="O15" s="757">
        <f>O16+O61+O80+O101+O143</f>
        <v>0</v>
      </c>
      <c r="P15" s="757">
        <f>P16+P61+P80+P101+P143</f>
        <v>0</v>
      </c>
      <c r="Q15" s="758"/>
      <c r="R15" s="758"/>
      <c r="S15" s="758"/>
    </row>
    <row r="16" spans="1:19" ht="110.25" hidden="1">
      <c r="A16" s="167" t="s">
        <v>697</v>
      </c>
      <c r="B16" s="192">
        <v>2001</v>
      </c>
      <c r="C16" s="169" t="s">
        <v>5</v>
      </c>
      <c r="D16" s="170" t="s">
        <v>5</v>
      </c>
      <c r="E16" s="170" t="s">
        <v>5</v>
      </c>
      <c r="F16" s="169" t="s">
        <v>5</v>
      </c>
      <c r="G16" s="170" t="s">
        <v>5</v>
      </c>
      <c r="H16" s="170" t="s">
        <v>5</v>
      </c>
      <c r="I16" s="170"/>
      <c r="J16" s="170"/>
      <c r="K16" s="170"/>
      <c r="L16" s="171" t="s">
        <v>5</v>
      </c>
      <c r="M16" s="172" t="s">
        <v>5</v>
      </c>
      <c r="N16" s="216"/>
      <c r="O16" s="166">
        <f>SUM(O17:O60)</f>
        <v>0</v>
      </c>
      <c r="P16" s="166">
        <f>SUM(P17:P60)</f>
        <v>0</v>
      </c>
      <c r="Q16" s="159"/>
      <c r="R16" s="159"/>
      <c r="S16" s="159"/>
    </row>
    <row r="17" spans="1:19" ht="110.25" hidden="1">
      <c r="A17" s="181" t="s">
        <v>698</v>
      </c>
      <c r="B17" s="173">
        <v>2002</v>
      </c>
      <c r="C17" s="187"/>
      <c r="D17" s="187"/>
      <c r="E17" s="187"/>
      <c r="F17" s="187"/>
      <c r="G17" s="187"/>
      <c r="H17" s="187"/>
      <c r="I17" s="187"/>
      <c r="J17" s="187"/>
      <c r="K17" s="187"/>
      <c r="L17" s="217"/>
      <c r="M17" s="160"/>
      <c r="N17" s="218"/>
      <c r="O17" s="180"/>
      <c r="P17" s="180"/>
      <c r="Q17" s="159"/>
      <c r="R17" s="159"/>
      <c r="S17" s="159"/>
    </row>
    <row r="18" spans="1:19" ht="31.5" hidden="1">
      <c r="A18" s="181" t="s">
        <v>699</v>
      </c>
      <c r="B18" s="173">
        <v>2003</v>
      </c>
      <c r="C18" s="187"/>
      <c r="D18" s="187"/>
      <c r="E18" s="187"/>
      <c r="F18" s="187"/>
      <c r="G18" s="187"/>
      <c r="H18" s="187"/>
      <c r="I18" s="187"/>
      <c r="J18" s="187"/>
      <c r="K18" s="187"/>
      <c r="L18" s="217"/>
      <c r="M18" s="160"/>
      <c r="N18" s="218"/>
      <c r="O18" s="180"/>
      <c r="P18" s="180"/>
      <c r="Q18" s="159"/>
      <c r="R18" s="159"/>
      <c r="S18" s="159"/>
    </row>
    <row r="19" spans="1:19" ht="63" hidden="1">
      <c r="A19" s="181" t="s">
        <v>700</v>
      </c>
      <c r="B19" s="173">
        <v>2004</v>
      </c>
      <c r="C19" s="187"/>
      <c r="D19" s="187"/>
      <c r="E19" s="187"/>
      <c r="F19" s="187"/>
      <c r="G19" s="187"/>
      <c r="H19" s="187"/>
      <c r="I19" s="187"/>
      <c r="J19" s="187"/>
      <c r="K19" s="187"/>
      <c r="L19" s="217"/>
      <c r="M19" s="160"/>
      <c r="N19" s="218"/>
      <c r="O19" s="180"/>
      <c r="P19" s="180"/>
      <c r="Q19" s="159"/>
      <c r="R19" s="159"/>
      <c r="S19" s="159"/>
    </row>
    <row r="20" spans="1:19" ht="94.5" hidden="1">
      <c r="A20" s="181" t="s">
        <v>701</v>
      </c>
      <c r="B20" s="173">
        <v>2005</v>
      </c>
      <c r="C20" s="187"/>
      <c r="D20" s="187"/>
      <c r="E20" s="187"/>
      <c r="F20" s="187"/>
      <c r="G20" s="187"/>
      <c r="H20" s="187"/>
      <c r="I20" s="187"/>
      <c r="J20" s="187"/>
      <c r="K20" s="187"/>
      <c r="L20" s="217"/>
      <c r="M20" s="160"/>
      <c r="N20" s="218"/>
      <c r="O20" s="180"/>
      <c r="P20" s="180"/>
      <c r="Q20" s="159"/>
      <c r="R20" s="159"/>
      <c r="S20" s="159"/>
    </row>
    <row r="21" spans="1:19" ht="236.25" hidden="1">
      <c r="A21" s="181" t="s">
        <v>702</v>
      </c>
      <c r="B21" s="173">
        <v>2006</v>
      </c>
      <c r="C21" s="187"/>
      <c r="D21" s="187"/>
      <c r="E21" s="187"/>
      <c r="F21" s="187"/>
      <c r="G21" s="187"/>
      <c r="H21" s="187"/>
      <c r="I21" s="187"/>
      <c r="J21" s="187"/>
      <c r="K21" s="187"/>
      <c r="L21" s="217"/>
      <c r="M21" s="160"/>
      <c r="N21" s="218"/>
      <c r="O21" s="180"/>
      <c r="P21" s="180"/>
      <c r="Q21" s="159"/>
      <c r="R21" s="159"/>
      <c r="S21" s="159"/>
    </row>
    <row r="22" spans="1:19" ht="173.25" hidden="1">
      <c r="A22" s="181" t="s">
        <v>703</v>
      </c>
      <c r="B22" s="173">
        <v>2007</v>
      </c>
      <c r="C22" s="187"/>
      <c r="D22" s="187"/>
      <c r="E22" s="187"/>
      <c r="F22" s="187"/>
      <c r="G22" s="187"/>
      <c r="H22" s="187"/>
      <c r="I22" s="187"/>
      <c r="J22" s="187"/>
      <c r="K22" s="187"/>
      <c r="L22" s="217"/>
      <c r="M22" s="160"/>
      <c r="N22" s="218"/>
      <c r="O22" s="180"/>
      <c r="P22" s="180"/>
      <c r="Q22" s="159"/>
      <c r="R22" s="159"/>
      <c r="S22" s="159"/>
    </row>
    <row r="23" spans="1:19" ht="63" hidden="1">
      <c r="A23" s="181" t="s">
        <v>704</v>
      </c>
      <c r="B23" s="173">
        <v>2008</v>
      </c>
      <c r="C23" s="187"/>
      <c r="D23" s="187"/>
      <c r="E23" s="187"/>
      <c r="F23" s="187"/>
      <c r="G23" s="187"/>
      <c r="H23" s="187"/>
      <c r="I23" s="187"/>
      <c r="J23" s="187"/>
      <c r="K23" s="187"/>
      <c r="L23" s="217"/>
      <c r="M23" s="160"/>
      <c r="N23" s="218"/>
      <c r="O23" s="180"/>
      <c r="P23" s="180"/>
      <c r="Q23" s="159"/>
      <c r="R23" s="159"/>
      <c r="S23" s="159"/>
    </row>
    <row r="24" spans="1:19" ht="78.75" hidden="1">
      <c r="A24" s="181" t="s">
        <v>705</v>
      </c>
      <c r="B24" s="173">
        <v>2009</v>
      </c>
      <c r="C24" s="187"/>
      <c r="D24" s="187"/>
      <c r="E24" s="187"/>
      <c r="F24" s="187"/>
      <c r="G24" s="187"/>
      <c r="H24" s="187"/>
      <c r="I24" s="187"/>
      <c r="J24" s="187"/>
      <c r="K24" s="187"/>
      <c r="L24" s="217"/>
      <c r="M24" s="160"/>
      <c r="N24" s="218"/>
      <c r="O24" s="180"/>
      <c r="P24" s="180"/>
      <c r="Q24" s="159"/>
      <c r="R24" s="159"/>
      <c r="S24" s="159"/>
    </row>
    <row r="25" spans="1:19" ht="189" hidden="1">
      <c r="A25" s="181" t="s">
        <v>706</v>
      </c>
      <c r="B25" s="173">
        <v>2010</v>
      </c>
      <c r="C25" s="187"/>
      <c r="D25" s="187"/>
      <c r="E25" s="187"/>
      <c r="F25" s="187"/>
      <c r="G25" s="187"/>
      <c r="H25" s="187"/>
      <c r="I25" s="187"/>
      <c r="J25" s="187"/>
      <c r="K25" s="187"/>
      <c r="L25" s="217"/>
      <c r="M25" s="160"/>
      <c r="N25" s="218"/>
      <c r="O25" s="180"/>
      <c r="P25" s="180"/>
      <c r="Q25" s="159"/>
      <c r="R25" s="159"/>
      <c r="S25" s="159"/>
    </row>
    <row r="26" spans="1:19" ht="47.25" hidden="1">
      <c r="A26" s="181" t="s">
        <v>707</v>
      </c>
      <c r="B26" s="173">
        <v>2011</v>
      </c>
      <c r="C26" s="187"/>
      <c r="D26" s="187"/>
      <c r="E26" s="187"/>
      <c r="F26" s="187"/>
      <c r="G26" s="187"/>
      <c r="H26" s="187"/>
      <c r="I26" s="187"/>
      <c r="J26" s="187"/>
      <c r="K26" s="187"/>
      <c r="L26" s="217"/>
      <c r="M26" s="160"/>
      <c r="N26" s="218"/>
      <c r="O26" s="180"/>
      <c r="P26" s="180"/>
      <c r="Q26" s="159"/>
      <c r="R26" s="159"/>
      <c r="S26" s="159"/>
    </row>
    <row r="27" spans="1:19" ht="47.25" hidden="1">
      <c r="A27" s="181" t="s">
        <v>708</v>
      </c>
      <c r="B27" s="173">
        <v>2012</v>
      </c>
      <c r="C27" s="187"/>
      <c r="D27" s="187"/>
      <c r="E27" s="187"/>
      <c r="F27" s="187"/>
      <c r="G27" s="187"/>
      <c r="H27" s="187"/>
      <c r="I27" s="187"/>
      <c r="J27" s="187"/>
      <c r="K27" s="187"/>
      <c r="L27" s="217"/>
      <c r="M27" s="160"/>
      <c r="N27" s="218"/>
      <c r="O27" s="180"/>
      <c r="P27" s="180"/>
      <c r="Q27" s="159"/>
      <c r="R27" s="159"/>
      <c r="S27" s="159"/>
    </row>
    <row r="28" spans="1:19" ht="78.75" hidden="1">
      <c r="A28" s="181" t="s">
        <v>709</v>
      </c>
      <c r="B28" s="173">
        <v>2013</v>
      </c>
      <c r="C28" s="187"/>
      <c r="D28" s="187"/>
      <c r="E28" s="187"/>
      <c r="F28" s="187"/>
      <c r="G28" s="187"/>
      <c r="H28" s="187"/>
      <c r="I28" s="187"/>
      <c r="J28" s="187"/>
      <c r="K28" s="187"/>
      <c r="L28" s="217"/>
      <c r="M28" s="160"/>
      <c r="N28" s="218"/>
      <c r="O28" s="180"/>
      <c r="P28" s="180"/>
      <c r="Q28" s="159"/>
      <c r="R28" s="159"/>
      <c r="S28" s="159"/>
    </row>
    <row r="29" spans="1:19" ht="94.5" hidden="1">
      <c r="A29" s="181" t="s">
        <v>264</v>
      </c>
      <c r="B29" s="173">
        <v>2014</v>
      </c>
      <c r="C29" s="187"/>
      <c r="D29" s="187"/>
      <c r="E29" s="187"/>
      <c r="F29" s="187"/>
      <c r="G29" s="187"/>
      <c r="H29" s="187"/>
      <c r="I29" s="187"/>
      <c r="J29" s="187"/>
      <c r="K29" s="187"/>
      <c r="L29" s="217"/>
      <c r="M29" s="160"/>
      <c r="N29" s="218"/>
      <c r="O29" s="180"/>
      <c r="P29" s="180"/>
      <c r="Q29" s="159"/>
      <c r="R29" s="159"/>
      <c r="S29" s="159"/>
    </row>
    <row r="30" spans="1:19" ht="31.5" hidden="1">
      <c r="A30" s="181" t="s">
        <v>710</v>
      </c>
      <c r="B30" s="173">
        <v>2015</v>
      </c>
      <c r="C30" s="187"/>
      <c r="D30" s="187"/>
      <c r="E30" s="187"/>
      <c r="F30" s="187"/>
      <c r="G30" s="187"/>
      <c r="H30" s="187"/>
      <c r="I30" s="187"/>
      <c r="J30" s="187"/>
      <c r="K30" s="187"/>
      <c r="L30" s="217"/>
      <c r="M30" s="160"/>
      <c r="N30" s="218"/>
      <c r="O30" s="180"/>
      <c r="P30" s="180"/>
      <c r="Q30" s="159"/>
      <c r="R30" s="159"/>
      <c r="S30" s="159"/>
    </row>
    <row r="31" spans="1:19" ht="47.25" hidden="1">
      <c r="A31" s="181" t="s">
        <v>711</v>
      </c>
      <c r="B31" s="173">
        <v>2016</v>
      </c>
      <c r="C31" s="187"/>
      <c r="D31" s="187"/>
      <c r="E31" s="187"/>
      <c r="F31" s="187"/>
      <c r="G31" s="187"/>
      <c r="H31" s="187"/>
      <c r="I31" s="187"/>
      <c r="J31" s="187"/>
      <c r="K31" s="187"/>
      <c r="L31" s="217"/>
      <c r="M31" s="160"/>
      <c r="N31" s="218"/>
      <c r="O31" s="180"/>
      <c r="P31" s="180"/>
      <c r="Q31" s="159"/>
      <c r="R31" s="159"/>
      <c r="S31" s="159"/>
    </row>
    <row r="32" spans="1:19" ht="393.75" hidden="1">
      <c r="A32" s="181" t="s">
        <v>185</v>
      </c>
      <c r="B32" s="173">
        <v>2017</v>
      </c>
      <c r="C32" s="187"/>
      <c r="D32" s="187"/>
      <c r="E32" s="187"/>
      <c r="F32" s="187"/>
      <c r="G32" s="187"/>
      <c r="H32" s="187"/>
      <c r="I32" s="187"/>
      <c r="J32" s="187"/>
      <c r="K32" s="187"/>
      <c r="L32" s="217"/>
      <c r="M32" s="160"/>
      <c r="N32" s="218"/>
      <c r="O32" s="180"/>
      <c r="P32" s="180"/>
      <c r="Q32" s="159"/>
      <c r="R32" s="159"/>
      <c r="S32" s="159"/>
    </row>
    <row r="33" spans="1:19" ht="267.75" hidden="1">
      <c r="A33" s="181" t="s">
        <v>712</v>
      </c>
      <c r="B33" s="173">
        <v>2018</v>
      </c>
      <c r="C33" s="187"/>
      <c r="D33" s="187"/>
      <c r="E33" s="187"/>
      <c r="F33" s="187"/>
      <c r="G33" s="187"/>
      <c r="H33" s="187"/>
      <c r="I33" s="187"/>
      <c r="J33" s="187"/>
      <c r="K33" s="187"/>
      <c r="L33" s="217"/>
      <c r="M33" s="160"/>
      <c r="N33" s="218"/>
      <c r="O33" s="180"/>
      <c r="P33" s="180"/>
      <c r="Q33" s="159"/>
      <c r="R33" s="159"/>
      <c r="S33" s="159"/>
    </row>
    <row r="34" spans="1:19" ht="63" hidden="1">
      <c r="A34" s="181" t="s">
        <v>713</v>
      </c>
      <c r="B34" s="173">
        <v>2019</v>
      </c>
      <c r="C34" s="187"/>
      <c r="D34" s="187"/>
      <c r="E34" s="187"/>
      <c r="F34" s="187"/>
      <c r="G34" s="187"/>
      <c r="H34" s="187"/>
      <c r="I34" s="187"/>
      <c r="J34" s="187"/>
      <c r="K34" s="187"/>
      <c r="L34" s="217"/>
      <c r="M34" s="160"/>
      <c r="N34" s="218"/>
      <c r="O34" s="180"/>
      <c r="P34" s="180"/>
      <c r="Q34" s="159"/>
      <c r="R34" s="159"/>
      <c r="S34" s="159"/>
    </row>
    <row r="35" spans="1:19" ht="63" hidden="1">
      <c r="A35" s="181" t="s">
        <v>714</v>
      </c>
      <c r="B35" s="173">
        <v>2020</v>
      </c>
      <c r="C35" s="187"/>
      <c r="D35" s="187"/>
      <c r="E35" s="187"/>
      <c r="F35" s="187"/>
      <c r="G35" s="187"/>
      <c r="H35" s="187"/>
      <c r="I35" s="187"/>
      <c r="J35" s="187"/>
      <c r="K35" s="187"/>
      <c r="L35" s="217"/>
      <c r="M35" s="160"/>
      <c r="N35" s="218"/>
      <c r="O35" s="180"/>
      <c r="P35" s="180"/>
      <c r="Q35" s="159"/>
      <c r="R35" s="159"/>
      <c r="S35" s="159"/>
    </row>
    <row r="36" spans="1:19" ht="47.25" hidden="1">
      <c r="A36" s="181" t="s">
        <v>715</v>
      </c>
      <c r="B36" s="173">
        <v>2021</v>
      </c>
      <c r="C36" s="187"/>
      <c r="D36" s="187"/>
      <c r="E36" s="187"/>
      <c r="F36" s="187"/>
      <c r="G36" s="187"/>
      <c r="H36" s="187"/>
      <c r="I36" s="187"/>
      <c r="J36" s="187"/>
      <c r="K36" s="187"/>
      <c r="L36" s="217"/>
      <c r="M36" s="160"/>
      <c r="N36" s="218"/>
      <c r="O36" s="180"/>
      <c r="P36" s="180"/>
      <c r="Q36" s="159"/>
      <c r="R36" s="159"/>
      <c r="S36" s="159"/>
    </row>
    <row r="37" spans="1:19" ht="94.5" hidden="1">
      <c r="A37" s="181" t="s">
        <v>716</v>
      </c>
      <c r="B37" s="173">
        <v>2022</v>
      </c>
      <c r="C37" s="187"/>
      <c r="D37" s="187"/>
      <c r="E37" s="187"/>
      <c r="F37" s="187"/>
      <c r="G37" s="187"/>
      <c r="H37" s="187"/>
      <c r="I37" s="187"/>
      <c r="J37" s="187"/>
      <c r="K37" s="187"/>
      <c r="L37" s="217"/>
      <c r="M37" s="160"/>
      <c r="N37" s="218"/>
      <c r="O37" s="180"/>
      <c r="P37" s="180"/>
      <c r="Q37" s="159"/>
      <c r="R37" s="159"/>
      <c r="S37" s="159"/>
    </row>
    <row r="38" spans="1:19" ht="141.75" hidden="1">
      <c r="A38" s="181" t="s">
        <v>717</v>
      </c>
      <c r="B38" s="173">
        <v>2023</v>
      </c>
      <c r="C38" s="187"/>
      <c r="D38" s="187"/>
      <c r="E38" s="187"/>
      <c r="F38" s="187"/>
      <c r="G38" s="187"/>
      <c r="H38" s="187"/>
      <c r="I38" s="187"/>
      <c r="J38" s="187"/>
      <c r="K38" s="187"/>
      <c r="L38" s="217"/>
      <c r="M38" s="160"/>
      <c r="N38" s="218"/>
      <c r="O38" s="180"/>
      <c r="P38" s="180"/>
      <c r="Q38" s="159"/>
      <c r="R38" s="159"/>
      <c r="S38" s="159"/>
    </row>
    <row r="39" spans="1:19" ht="110.25" hidden="1">
      <c r="A39" s="181" t="s">
        <v>718</v>
      </c>
      <c r="B39" s="173">
        <v>2024</v>
      </c>
      <c r="C39" s="187"/>
      <c r="D39" s="187"/>
      <c r="E39" s="187"/>
      <c r="F39" s="187"/>
      <c r="G39" s="187"/>
      <c r="H39" s="187"/>
      <c r="I39" s="187"/>
      <c r="J39" s="187"/>
      <c r="K39" s="187"/>
      <c r="L39" s="217"/>
      <c r="M39" s="160"/>
      <c r="N39" s="218"/>
      <c r="O39" s="180"/>
      <c r="P39" s="180"/>
      <c r="Q39" s="159"/>
      <c r="R39" s="159"/>
      <c r="S39" s="159"/>
    </row>
    <row r="40" spans="1:19" ht="63" hidden="1">
      <c r="A40" s="181" t="s">
        <v>719</v>
      </c>
      <c r="B40" s="173">
        <v>2025</v>
      </c>
      <c r="C40" s="187"/>
      <c r="D40" s="187"/>
      <c r="E40" s="187"/>
      <c r="F40" s="187"/>
      <c r="G40" s="187"/>
      <c r="H40" s="187"/>
      <c r="I40" s="187"/>
      <c r="J40" s="187"/>
      <c r="K40" s="187"/>
      <c r="L40" s="217"/>
      <c r="M40" s="160"/>
      <c r="N40" s="218"/>
      <c r="O40" s="180"/>
      <c r="P40" s="180"/>
      <c r="Q40" s="159"/>
      <c r="R40" s="159"/>
      <c r="S40" s="159"/>
    </row>
    <row r="41" spans="1:19" ht="31.5" hidden="1">
      <c r="A41" s="181" t="s">
        <v>720</v>
      </c>
      <c r="B41" s="173">
        <v>2026</v>
      </c>
      <c r="C41" s="187"/>
      <c r="D41" s="187"/>
      <c r="E41" s="187"/>
      <c r="F41" s="187"/>
      <c r="G41" s="187"/>
      <c r="H41" s="187"/>
      <c r="I41" s="187"/>
      <c r="J41" s="187"/>
      <c r="K41" s="187"/>
      <c r="L41" s="217"/>
      <c r="M41" s="160"/>
      <c r="N41" s="218"/>
      <c r="O41" s="180"/>
      <c r="P41" s="180"/>
      <c r="Q41" s="159"/>
      <c r="R41" s="159"/>
      <c r="S41" s="159"/>
    </row>
    <row r="42" spans="1:19" ht="31.5" hidden="1">
      <c r="A42" s="181" t="s">
        <v>721</v>
      </c>
      <c r="B42" s="173">
        <v>2027</v>
      </c>
      <c r="C42" s="187"/>
      <c r="D42" s="187"/>
      <c r="E42" s="187"/>
      <c r="F42" s="187"/>
      <c r="G42" s="187"/>
      <c r="H42" s="187"/>
      <c r="I42" s="187"/>
      <c r="J42" s="187"/>
      <c r="K42" s="187"/>
      <c r="L42" s="217"/>
      <c r="M42" s="160"/>
      <c r="N42" s="218"/>
      <c r="O42" s="180"/>
      <c r="P42" s="180"/>
      <c r="Q42" s="159"/>
      <c r="R42" s="159"/>
      <c r="S42" s="159"/>
    </row>
    <row r="43" spans="1:19" ht="94.5" hidden="1">
      <c r="A43" s="181" t="s">
        <v>722</v>
      </c>
      <c r="B43" s="173">
        <v>2028</v>
      </c>
      <c r="C43" s="187"/>
      <c r="D43" s="187"/>
      <c r="E43" s="187"/>
      <c r="F43" s="187"/>
      <c r="G43" s="187"/>
      <c r="H43" s="187"/>
      <c r="I43" s="187"/>
      <c r="J43" s="187"/>
      <c r="K43" s="187"/>
      <c r="L43" s="217"/>
      <c r="M43" s="160"/>
      <c r="N43" s="218"/>
      <c r="O43" s="180"/>
      <c r="P43" s="180"/>
      <c r="Q43" s="159"/>
      <c r="R43" s="159"/>
      <c r="S43" s="159"/>
    </row>
    <row r="44" spans="1:19" ht="393.75" hidden="1">
      <c r="A44" s="181" t="s">
        <v>723</v>
      </c>
      <c r="B44" s="173">
        <v>2029</v>
      </c>
      <c r="C44" s="187"/>
      <c r="D44" s="187"/>
      <c r="E44" s="187"/>
      <c r="F44" s="187"/>
      <c r="G44" s="187"/>
      <c r="H44" s="187"/>
      <c r="I44" s="187"/>
      <c r="J44" s="187"/>
      <c r="K44" s="187"/>
      <c r="L44" s="217"/>
      <c r="M44" s="160"/>
      <c r="N44" s="218"/>
      <c r="O44" s="180"/>
      <c r="P44" s="180"/>
      <c r="Q44" s="159"/>
      <c r="R44" s="159"/>
      <c r="S44" s="159"/>
    </row>
    <row r="45" spans="1:19" ht="409.5" hidden="1">
      <c r="A45" s="181" t="s">
        <v>724</v>
      </c>
      <c r="B45" s="173">
        <v>2030</v>
      </c>
      <c r="C45" s="187"/>
      <c r="D45" s="187"/>
      <c r="E45" s="187"/>
      <c r="F45" s="187"/>
      <c r="G45" s="187"/>
      <c r="H45" s="187"/>
      <c r="I45" s="187"/>
      <c r="J45" s="187"/>
      <c r="K45" s="187"/>
      <c r="L45" s="217"/>
      <c r="M45" s="160"/>
      <c r="N45" s="218"/>
      <c r="O45" s="180"/>
      <c r="P45" s="180"/>
      <c r="Q45" s="159"/>
      <c r="R45" s="159"/>
      <c r="S45" s="159"/>
    </row>
    <row r="46" spans="1:19" ht="157.5" hidden="1">
      <c r="A46" s="181" t="s">
        <v>725</v>
      </c>
      <c r="B46" s="173">
        <v>2031</v>
      </c>
      <c r="C46" s="187"/>
      <c r="D46" s="187"/>
      <c r="E46" s="187"/>
      <c r="F46" s="187"/>
      <c r="G46" s="187"/>
      <c r="H46" s="187"/>
      <c r="I46" s="187"/>
      <c r="J46" s="187"/>
      <c r="K46" s="187"/>
      <c r="L46" s="217"/>
      <c r="M46" s="160"/>
      <c r="N46" s="218"/>
      <c r="O46" s="180"/>
      <c r="P46" s="180"/>
      <c r="Q46" s="159"/>
      <c r="R46" s="159"/>
      <c r="S46" s="159"/>
    </row>
    <row r="47" spans="1:19" ht="204.75" hidden="1">
      <c r="A47" s="181" t="s">
        <v>726</v>
      </c>
      <c r="B47" s="173">
        <v>2032</v>
      </c>
      <c r="C47" s="187"/>
      <c r="D47" s="187"/>
      <c r="E47" s="187"/>
      <c r="F47" s="187"/>
      <c r="G47" s="187"/>
      <c r="H47" s="187"/>
      <c r="I47" s="187"/>
      <c r="J47" s="187"/>
      <c r="K47" s="187"/>
      <c r="L47" s="217"/>
      <c r="M47" s="160"/>
      <c r="N47" s="218"/>
      <c r="O47" s="180"/>
      <c r="P47" s="180"/>
      <c r="Q47" s="159"/>
      <c r="R47" s="159"/>
      <c r="S47" s="159"/>
    </row>
    <row r="48" spans="1:19" ht="220.5" hidden="1">
      <c r="A48" s="181" t="s">
        <v>727</v>
      </c>
      <c r="B48" s="173">
        <v>2033</v>
      </c>
      <c r="C48" s="187"/>
      <c r="D48" s="187"/>
      <c r="E48" s="187"/>
      <c r="F48" s="187"/>
      <c r="G48" s="187"/>
      <c r="H48" s="187"/>
      <c r="I48" s="187"/>
      <c r="J48" s="187"/>
      <c r="K48" s="187"/>
      <c r="L48" s="217"/>
      <c r="M48" s="160"/>
      <c r="N48" s="218"/>
      <c r="O48" s="180"/>
      <c r="P48" s="180"/>
      <c r="Q48" s="159"/>
      <c r="R48" s="159"/>
      <c r="S48" s="159"/>
    </row>
    <row r="49" spans="1:19" ht="78.75" hidden="1">
      <c r="A49" s="181" t="s">
        <v>728</v>
      </c>
      <c r="B49" s="173">
        <v>2034</v>
      </c>
      <c r="C49" s="187"/>
      <c r="D49" s="187"/>
      <c r="E49" s="187"/>
      <c r="F49" s="187"/>
      <c r="G49" s="187"/>
      <c r="H49" s="187"/>
      <c r="I49" s="187"/>
      <c r="J49" s="187"/>
      <c r="K49" s="187"/>
      <c r="L49" s="217"/>
      <c r="M49" s="160"/>
      <c r="N49" s="218"/>
      <c r="O49" s="180"/>
      <c r="P49" s="180"/>
      <c r="Q49" s="159"/>
      <c r="R49" s="159"/>
      <c r="S49" s="159"/>
    </row>
    <row r="50" spans="1:19" ht="110.25" hidden="1">
      <c r="A50" s="181" t="s">
        <v>729</v>
      </c>
      <c r="B50" s="173">
        <v>2035</v>
      </c>
      <c r="C50" s="187"/>
      <c r="D50" s="187"/>
      <c r="E50" s="187"/>
      <c r="F50" s="187"/>
      <c r="G50" s="187"/>
      <c r="H50" s="187"/>
      <c r="I50" s="187"/>
      <c r="J50" s="187"/>
      <c r="K50" s="187"/>
      <c r="L50" s="217"/>
      <c r="M50" s="160"/>
      <c r="N50" s="218"/>
      <c r="O50" s="180"/>
      <c r="P50" s="180"/>
      <c r="Q50" s="159"/>
      <c r="R50" s="159"/>
      <c r="S50" s="159"/>
    </row>
    <row r="51" spans="1:19" ht="78.75" hidden="1">
      <c r="A51" s="181" t="s">
        <v>730</v>
      </c>
      <c r="B51" s="173">
        <v>2036</v>
      </c>
      <c r="C51" s="187"/>
      <c r="D51" s="187"/>
      <c r="E51" s="187"/>
      <c r="F51" s="187"/>
      <c r="G51" s="187"/>
      <c r="H51" s="187"/>
      <c r="I51" s="187"/>
      <c r="J51" s="187"/>
      <c r="K51" s="187"/>
      <c r="L51" s="217"/>
      <c r="M51" s="160"/>
      <c r="N51" s="218"/>
      <c r="O51" s="180"/>
      <c r="P51" s="180"/>
      <c r="Q51" s="159"/>
      <c r="R51" s="159"/>
      <c r="S51" s="159"/>
    </row>
    <row r="52" spans="1:19" ht="63" hidden="1">
      <c r="A52" s="181" t="s">
        <v>731</v>
      </c>
      <c r="B52" s="173">
        <v>2037</v>
      </c>
      <c r="C52" s="187"/>
      <c r="D52" s="187"/>
      <c r="E52" s="187"/>
      <c r="F52" s="187"/>
      <c r="G52" s="187"/>
      <c r="H52" s="187"/>
      <c r="I52" s="187"/>
      <c r="J52" s="187"/>
      <c r="K52" s="187"/>
      <c r="L52" s="217"/>
      <c r="M52" s="160"/>
      <c r="N52" s="218"/>
      <c r="O52" s="180"/>
      <c r="P52" s="180"/>
      <c r="Q52" s="159"/>
      <c r="R52" s="159"/>
      <c r="S52" s="159"/>
    </row>
    <row r="53" spans="1:19" ht="126" hidden="1">
      <c r="A53" s="181" t="s">
        <v>732</v>
      </c>
      <c r="B53" s="173">
        <v>2038</v>
      </c>
      <c r="C53" s="187"/>
      <c r="D53" s="187"/>
      <c r="E53" s="187"/>
      <c r="F53" s="187"/>
      <c r="G53" s="187"/>
      <c r="H53" s="187"/>
      <c r="I53" s="187"/>
      <c r="J53" s="187"/>
      <c r="K53" s="187"/>
      <c r="L53" s="217"/>
      <c r="M53" s="160"/>
      <c r="N53" s="218"/>
      <c r="O53" s="180"/>
      <c r="P53" s="180"/>
      <c r="Q53" s="159"/>
      <c r="R53" s="159"/>
      <c r="S53" s="159"/>
    </row>
    <row r="54" spans="1:19" ht="47.25" hidden="1">
      <c r="A54" s="181" t="s">
        <v>733</v>
      </c>
      <c r="B54" s="173">
        <v>2039</v>
      </c>
      <c r="C54" s="187"/>
      <c r="D54" s="187"/>
      <c r="E54" s="187"/>
      <c r="F54" s="187"/>
      <c r="G54" s="187"/>
      <c r="H54" s="187"/>
      <c r="I54" s="187"/>
      <c r="J54" s="187"/>
      <c r="K54" s="187"/>
      <c r="L54" s="217"/>
      <c r="M54" s="160"/>
      <c r="N54" s="218"/>
      <c r="O54" s="180"/>
      <c r="P54" s="180"/>
      <c r="Q54" s="159"/>
      <c r="R54" s="159"/>
      <c r="S54" s="159"/>
    </row>
    <row r="55" spans="1:19" ht="173.25" hidden="1">
      <c r="A55" s="181" t="s">
        <v>734</v>
      </c>
      <c r="B55" s="173">
        <v>2040</v>
      </c>
      <c r="C55" s="187"/>
      <c r="D55" s="187"/>
      <c r="E55" s="187"/>
      <c r="F55" s="187"/>
      <c r="G55" s="187"/>
      <c r="H55" s="187"/>
      <c r="I55" s="187"/>
      <c r="J55" s="187"/>
      <c r="K55" s="187"/>
      <c r="L55" s="217"/>
      <c r="M55" s="160"/>
      <c r="N55" s="218"/>
      <c r="O55" s="180"/>
      <c r="P55" s="180"/>
      <c r="Q55" s="159"/>
      <c r="R55" s="159"/>
      <c r="S55" s="159"/>
    </row>
    <row r="56" spans="1:19" ht="63" hidden="1">
      <c r="A56" s="181" t="s">
        <v>735</v>
      </c>
      <c r="B56" s="173">
        <v>2041</v>
      </c>
      <c r="C56" s="187"/>
      <c r="D56" s="187"/>
      <c r="E56" s="187"/>
      <c r="F56" s="187"/>
      <c r="G56" s="187"/>
      <c r="H56" s="187"/>
      <c r="I56" s="187"/>
      <c r="J56" s="187"/>
      <c r="K56" s="187"/>
      <c r="L56" s="217"/>
      <c r="M56" s="160"/>
      <c r="N56" s="218"/>
      <c r="O56" s="180"/>
      <c r="P56" s="180"/>
      <c r="Q56" s="159"/>
      <c r="R56" s="159"/>
      <c r="S56" s="159"/>
    </row>
    <row r="57" spans="1:19" ht="31.5" hidden="1">
      <c r="A57" s="181" t="s">
        <v>385</v>
      </c>
      <c r="B57" s="173">
        <v>2042</v>
      </c>
      <c r="C57" s="187"/>
      <c r="D57" s="187"/>
      <c r="E57" s="187"/>
      <c r="F57" s="187"/>
      <c r="G57" s="187"/>
      <c r="H57" s="187"/>
      <c r="I57" s="187"/>
      <c r="J57" s="187"/>
      <c r="K57" s="187"/>
      <c r="L57" s="217"/>
      <c r="M57" s="160"/>
      <c r="N57" s="218"/>
      <c r="O57" s="180"/>
      <c r="P57" s="180"/>
      <c r="Q57" s="159"/>
      <c r="R57" s="159"/>
      <c r="S57" s="159"/>
    </row>
    <row r="58" spans="1:19" ht="110.25" hidden="1">
      <c r="A58" s="181" t="s">
        <v>736</v>
      </c>
      <c r="B58" s="173">
        <v>2043</v>
      </c>
      <c r="C58" s="187"/>
      <c r="D58" s="187"/>
      <c r="E58" s="187"/>
      <c r="F58" s="187"/>
      <c r="G58" s="187"/>
      <c r="H58" s="187"/>
      <c r="I58" s="187"/>
      <c r="J58" s="187"/>
      <c r="K58" s="187"/>
      <c r="L58" s="217"/>
      <c r="M58" s="160"/>
      <c r="N58" s="218"/>
      <c r="O58" s="180"/>
      <c r="P58" s="180"/>
      <c r="Q58" s="159"/>
      <c r="R58" s="159"/>
      <c r="S58" s="159"/>
    </row>
    <row r="59" spans="1:19" ht="31.5" hidden="1">
      <c r="A59" s="181" t="s">
        <v>737</v>
      </c>
      <c r="B59" s="173">
        <v>2044</v>
      </c>
      <c r="C59" s="187"/>
      <c r="D59" s="187"/>
      <c r="E59" s="187"/>
      <c r="F59" s="187"/>
      <c r="G59" s="187"/>
      <c r="H59" s="187"/>
      <c r="I59" s="187"/>
      <c r="J59" s="187"/>
      <c r="K59" s="187"/>
      <c r="L59" s="217"/>
      <c r="M59" s="160"/>
      <c r="N59" s="218"/>
      <c r="O59" s="180"/>
      <c r="P59" s="180"/>
      <c r="Q59" s="159"/>
      <c r="R59" s="159"/>
      <c r="S59" s="159"/>
    </row>
    <row r="60" spans="1:19" ht="94.5" hidden="1">
      <c r="A60" s="181" t="s">
        <v>390</v>
      </c>
      <c r="B60" s="173">
        <v>2045</v>
      </c>
      <c r="C60" s="187"/>
      <c r="D60" s="187"/>
      <c r="E60" s="187"/>
      <c r="F60" s="187"/>
      <c r="G60" s="187"/>
      <c r="H60" s="187"/>
      <c r="I60" s="187"/>
      <c r="J60" s="187"/>
      <c r="K60" s="187"/>
      <c r="L60" s="217"/>
      <c r="M60" s="160"/>
      <c r="N60" s="218"/>
      <c r="O60" s="180"/>
      <c r="P60" s="180"/>
      <c r="Q60" s="159"/>
      <c r="R60" s="159"/>
      <c r="S60" s="159"/>
    </row>
    <row r="61" spans="1:19" ht="141.75" hidden="1">
      <c r="A61" s="219" t="s">
        <v>738</v>
      </c>
      <c r="B61" s="220">
        <v>2100</v>
      </c>
      <c r="C61" s="169" t="s">
        <v>5</v>
      </c>
      <c r="D61" s="170" t="s">
        <v>5</v>
      </c>
      <c r="E61" s="170" t="s">
        <v>5</v>
      </c>
      <c r="F61" s="169" t="s">
        <v>5</v>
      </c>
      <c r="G61" s="170" t="s">
        <v>5</v>
      </c>
      <c r="H61" s="170" t="s">
        <v>5</v>
      </c>
      <c r="I61" s="170"/>
      <c r="J61" s="170"/>
      <c r="K61" s="170"/>
      <c r="L61" s="221" t="s">
        <v>5</v>
      </c>
      <c r="M61" s="222" t="s">
        <v>5</v>
      </c>
      <c r="N61" s="223"/>
      <c r="O61" s="224">
        <f>SUM(O62:O79)</f>
        <v>0</v>
      </c>
      <c r="P61" s="224">
        <f>SUM(P62:P79)</f>
        <v>0</v>
      </c>
    </row>
    <row r="62" spans="1:19" ht="31.5" hidden="1">
      <c r="A62" s="225" t="s">
        <v>453</v>
      </c>
      <c r="B62" s="226">
        <v>2101</v>
      </c>
      <c r="C62" s="187"/>
      <c r="D62" s="187"/>
      <c r="E62" s="187"/>
      <c r="F62" s="187"/>
      <c r="G62" s="187"/>
      <c r="H62" s="187"/>
      <c r="I62" s="187"/>
      <c r="J62" s="187"/>
      <c r="K62" s="187"/>
      <c r="L62" s="706"/>
      <c r="M62" s="705"/>
      <c r="N62" s="228"/>
      <c r="O62" s="229"/>
      <c r="P62" s="229"/>
    </row>
    <row r="63" spans="1:19" ht="31.5" hidden="1">
      <c r="A63" s="225" t="s">
        <v>454</v>
      </c>
      <c r="B63" s="226">
        <v>2102</v>
      </c>
      <c r="C63" s="187"/>
      <c r="D63" s="187"/>
      <c r="E63" s="187"/>
      <c r="F63" s="187"/>
      <c r="G63" s="187"/>
      <c r="H63" s="187"/>
      <c r="I63" s="187"/>
      <c r="J63" s="187"/>
      <c r="K63" s="187"/>
      <c r="L63" s="706"/>
      <c r="M63" s="705"/>
      <c r="N63" s="228"/>
      <c r="O63" s="229"/>
      <c r="P63" s="229"/>
    </row>
    <row r="64" spans="1:19" ht="63" hidden="1">
      <c r="A64" s="225" t="s">
        <v>458</v>
      </c>
      <c r="B64" s="226">
        <v>2103</v>
      </c>
      <c r="C64" s="187"/>
      <c r="D64" s="187"/>
      <c r="E64" s="187"/>
      <c r="F64" s="187"/>
      <c r="G64" s="187"/>
      <c r="H64" s="187"/>
      <c r="I64" s="187"/>
      <c r="J64" s="187"/>
      <c r="K64" s="187"/>
      <c r="L64" s="706"/>
      <c r="M64" s="705"/>
      <c r="N64" s="228"/>
      <c r="O64" s="229"/>
      <c r="P64" s="229"/>
    </row>
    <row r="65" spans="1:16" ht="31.5" hidden="1">
      <c r="A65" s="225" t="s">
        <v>459</v>
      </c>
      <c r="B65" s="226">
        <v>2104</v>
      </c>
      <c r="C65" s="187"/>
      <c r="D65" s="187"/>
      <c r="E65" s="187"/>
      <c r="F65" s="187"/>
      <c r="G65" s="187"/>
      <c r="H65" s="187"/>
      <c r="I65" s="187"/>
      <c r="J65" s="187"/>
      <c r="K65" s="187"/>
      <c r="L65" s="706"/>
      <c r="M65" s="705"/>
      <c r="N65" s="228"/>
      <c r="O65" s="229"/>
      <c r="P65" s="229"/>
    </row>
    <row r="66" spans="1:16" ht="157.5" hidden="1">
      <c r="A66" s="225" t="s">
        <v>460</v>
      </c>
      <c r="B66" s="226">
        <v>2105</v>
      </c>
      <c r="C66" s="187"/>
      <c r="D66" s="187"/>
      <c r="E66" s="187"/>
      <c r="F66" s="187"/>
      <c r="G66" s="187"/>
      <c r="H66" s="187"/>
      <c r="I66" s="187"/>
      <c r="J66" s="187"/>
      <c r="K66" s="187"/>
      <c r="L66" s="706"/>
      <c r="M66" s="705"/>
      <c r="N66" s="228"/>
      <c r="O66" s="229"/>
      <c r="P66" s="229"/>
    </row>
    <row r="67" spans="1:16" ht="94.5" hidden="1">
      <c r="A67" s="225" t="s">
        <v>461</v>
      </c>
      <c r="B67" s="226">
        <v>2106</v>
      </c>
      <c r="C67" s="187"/>
      <c r="D67" s="187"/>
      <c r="E67" s="187"/>
      <c r="F67" s="187"/>
      <c r="G67" s="187"/>
      <c r="H67" s="187"/>
      <c r="I67" s="187"/>
      <c r="J67" s="187"/>
      <c r="K67" s="187"/>
      <c r="L67" s="706"/>
      <c r="M67" s="705"/>
      <c r="N67" s="228"/>
      <c r="O67" s="229"/>
      <c r="P67" s="229"/>
    </row>
    <row r="68" spans="1:16" ht="110.25" hidden="1">
      <c r="A68" s="225" t="s">
        <v>462</v>
      </c>
      <c r="B68" s="226">
        <v>2107</v>
      </c>
      <c r="C68" s="187"/>
      <c r="D68" s="187"/>
      <c r="E68" s="187"/>
      <c r="F68" s="187"/>
      <c r="G68" s="187"/>
      <c r="H68" s="187"/>
      <c r="I68" s="187"/>
      <c r="J68" s="187"/>
      <c r="K68" s="187"/>
      <c r="L68" s="706"/>
      <c r="M68" s="705"/>
      <c r="N68" s="228"/>
      <c r="O68" s="229"/>
      <c r="P68" s="229"/>
    </row>
    <row r="69" spans="1:16" ht="63" hidden="1">
      <c r="A69" s="225" t="s">
        <v>463</v>
      </c>
      <c r="B69" s="226">
        <v>2108</v>
      </c>
      <c r="C69" s="187"/>
      <c r="D69" s="187"/>
      <c r="E69" s="187"/>
      <c r="F69" s="187"/>
      <c r="G69" s="187"/>
      <c r="H69" s="187"/>
      <c r="I69" s="187"/>
      <c r="J69" s="187"/>
      <c r="K69" s="187"/>
      <c r="L69" s="706"/>
      <c r="M69" s="705"/>
      <c r="N69" s="228"/>
      <c r="O69" s="229"/>
      <c r="P69" s="229"/>
    </row>
    <row r="70" spans="1:16" ht="63" hidden="1">
      <c r="A70" s="225" t="s">
        <v>464</v>
      </c>
      <c r="B70" s="226">
        <v>2109</v>
      </c>
      <c r="C70" s="187"/>
      <c r="D70" s="187"/>
      <c r="E70" s="187"/>
      <c r="F70" s="187"/>
      <c r="G70" s="187"/>
      <c r="H70" s="187"/>
      <c r="I70" s="187"/>
      <c r="J70" s="187"/>
      <c r="K70" s="187"/>
      <c r="L70" s="706"/>
      <c r="M70" s="705"/>
      <c r="N70" s="228"/>
      <c r="O70" s="229"/>
      <c r="P70" s="229"/>
    </row>
    <row r="71" spans="1:16" ht="173.25" hidden="1">
      <c r="A71" s="225" t="s">
        <v>465</v>
      </c>
      <c r="B71" s="226">
        <v>2110</v>
      </c>
      <c r="C71" s="187"/>
      <c r="D71" s="187"/>
      <c r="E71" s="187"/>
      <c r="F71" s="187"/>
      <c r="G71" s="187"/>
      <c r="H71" s="187"/>
      <c r="I71" s="187"/>
      <c r="J71" s="187"/>
      <c r="K71" s="187"/>
      <c r="L71" s="706"/>
      <c r="M71" s="705"/>
      <c r="N71" s="228"/>
      <c r="O71" s="229"/>
      <c r="P71" s="229"/>
    </row>
    <row r="72" spans="1:16" ht="189" hidden="1">
      <c r="A72" s="225" t="s">
        <v>466</v>
      </c>
      <c r="B72" s="226">
        <v>2111</v>
      </c>
      <c r="C72" s="187"/>
      <c r="D72" s="187"/>
      <c r="E72" s="187"/>
      <c r="F72" s="187"/>
      <c r="G72" s="187"/>
      <c r="H72" s="187"/>
      <c r="I72" s="187"/>
      <c r="J72" s="187"/>
      <c r="K72" s="187"/>
      <c r="L72" s="706"/>
      <c r="M72" s="705"/>
      <c r="N72" s="228"/>
      <c r="O72" s="229"/>
      <c r="P72" s="229"/>
    </row>
    <row r="73" spans="1:16" ht="173.25" hidden="1">
      <c r="A73" s="225" t="s">
        <v>468</v>
      </c>
      <c r="B73" s="226">
        <v>2112</v>
      </c>
      <c r="C73" s="187"/>
      <c r="D73" s="187"/>
      <c r="E73" s="187"/>
      <c r="F73" s="187"/>
      <c r="G73" s="187"/>
      <c r="H73" s="187"/>
      <c r="I73" s="187"/>
      <c r="J73" s="187"/>
      <c r="K73" s="187"/>
      <c r="L73" s="706"/>
      <c r="M73" s="705"/>
      <c r="N73" s="228"/>
      <c r="O73" s="229"/>
      <c r="P73" s="229"/>
    </row>
    <row r="74" spans="1:16" ht="189" hidden="1">
      <c r="A74" s="225" t="s">
        <v>469</v>
      </c>
      <c r="B74" s="226">
        <v>2113</v>
      </c>
      <c r="C74" s="187"/>
      <c r="D74" s="187"/>
      <c r="E74" s="187"/>
      <c r="F74" s="187"/>
      <c r="G74" s="187"/>
      <c r="H74" s="187"/>
      <c r="I74" s="187"/>
      <c r="J74" s="187"/>
      <c r="K74" s="187"/>
      <c r="L74" s="706"/>
      <c r="M74" s="705"/>
      <c r="N74" s="228"/>
      <c r="O74" s="229"/>
      <c r="P74" s="229"/>
    </row>
    <row r="75" spans="1:16" ht="47.25" hidden="1">
      <c r="A75" s="225" t="s">
        <v>475</v>
      </c>
      <c r="B75" s="226">
        <v>2114</v>
      </c>
      <c r="C75" s="187"/>
      <c r="D75" s="187"/>
      <c r="E75" s="187"/>
      <c r="F75" s="187"/>
      <c r="G75" s="187"/>
      <c r="H75" s="187"/>
      <c r="I75" s="187"/>
      <c r="J75" s="187"/>
      <c r="K75" s="187"/>
      <c r="L75" s="706"/>
      <c r="M75" s="705"/>
      <c r="N75" s="228"/>
      <c r="O75" s="229"/>
      <c r="P75" s="229"/>
    </row>
    <row r="76" spans="1:16" ht="236.25" hidden="1">
      <c r="A76" s="225" t="s">
        <v>476</v>
      </c>
      <c r="B76" s="226">
        <v>2115</v>
      </c>
      <c r="C76" s="187"/>
      <c r="D76" s="187"/>
      <c r="E76" s="187"/>
      <c r="F76" s="187"/>
      <c r="G76" s="187"/>
      <c r="H76" s="187"/>
      <c r="I76" s="187"/>
      <c r="J76" s="187"/>
      <c r="K76" s="187"/>
      <c r="L76" s="706"/>
      <c r="M76" s="705"/>
      <c r="N76" s="228"/>
      <c r="O76" s="229"/>
      <c r="P76" s="229"/>
    </row>
    <row r="77" spans="1:16" ht="204.75" hidden="1">
      <c r="A77" s="225" t="s">
        <v>477</v>
      </c>
      <c r="B77" s="226">
        <v>2116</v>
      </c>
      <c r="C77" s="187"/>
      <c r="D77" s="187"/>
      <c r="E77" s="187"/>
      <c r="F77" s="187"/>
      <c r="G77" s="187"/>
      <c r="H77" s="187"/>
      <c r="I77" s="187"/>
      <c r="J77" s="187"/>
      <c r="K77" s="187"/>
      <c r="L77" s="706"/>
      <c r="M77" s="705"/>
      <c r="N77" s="228"/>
      <c r="O77" s="229"/>
      <c r="P77" s="229"/>
    </row>
    <row r="78" spans="1:16" hidden="1">
      <c r="A78" s="225" t="s">
        <v>9</v>
      </c>
      <c r="B78" s="226">
        <v>2117</v>
      </c>
      <c r="C78" s="184"/>
      <c r="D78" s="191"/>
      <c r="E78" s="191"/>
      <c r="F78" s="184"/>
      <c r="G78" s="191"/>
      <c r="H78" s="191"/>
      <c r="I78" s="191"/>
      <c r="J78" s="191"/>
      <c r="K78" s="191"/>
      <c r="L78" s="230"/>
      <c r="M78" s="231"/>
      <c r="N78" s="228"/>
      <c r="O78" s="229"/>
      <c r="P78" s="229"/>
    </row>
    <row r="79" spans="1:16" hidden="1">
      <c r="A79" s="225" t="s">
        <v>9</v>
      </c>
      <c r="B79" s="226">
        <v>2118</v>
      </c>
      <c r="C79" s="184"/>
      <c r="D79" s="191"/>
      <c r="E79" s="191"/>
      <c r="F79" s="184"/>
      <c r="G79" s="191"/>
      <c r="H79" s="191"/>
      <c r="I79" s="191"/>
      <c r="J79" s="191"/>
      <c r="K79" s="191"/>
      <c r="L79" s="230"/>
      <c r="M79" s="231"/>
      <c r="N79" s="228"/>
      <c r="O79" s="229"/>
      <c r="P79" s="229"/>
    </row>
    <row r="80" spans="1:16" ht="141.75" hidden="1">
      <c r="A80" s="232" t="s">
        <v>739</v>
      </c>
      <c r="B80" s="233">
        <v>2200</v>
      </c>
      <c r="C80" s="169" t="s">
        <v>5</v>
      </c>
      <c r="D80" s="170" t="s">
        <v>5</v>
      </c>
      <c r="E80" s="170" t="s">
        <v>5</v>
      </c>
      <c r="F80" s="169" t="s">
        <v>5</v>
      </c>
      <c r="G80" s="170" t="s">
        <v>5</v>
      </c>
      <c r="H80" s="170" t="s">
        <v>5</v>
      </c>
      <c r="I80" s="170"/>
      <c r="J80" s="170"/>
      <c r="K80" s="170"/>
      <c r="L80" s="234" t="s">
        <v>5</v>
      </c>
      <c r="M80" s="235" t="s">
        <v>5</v>
      </c>
      <c r="N80" s="236"/>
      <c r="O80" s="237">
        <f>O81+O95+O98</f>
        <v>0</v>
      </c>
      <c r="P80" s="237">
        <f>P81+P95+P98</f>
        <v>0</v>
      </c>
    </row>
    <row r="81" spans="1:16" ht="78.75" hidden="1">
      <c r="A81" s="232" t="s">
        <v>740</v>
      </c>
      <c r="B81" s="233">
        <v>2201</v>
      </c>
      <c r="C81" s="169" t="s">
        <v>5</v>
      </c>
      <c r="D81" s="170" t="s">
        <v>5</v>
      </c>
      <c r="E81" s="170" t="s">
        <v>5</v>
      </c>
      <c r="F81" s="169" t="s">
        <v>5</v>
      </c>
      <c r="G81" s="170" t="s">
        <v>5</v>
      </c>
      <c r="H81" s="170" t="s">
        <v>5</v>
      </c>
      <c r="I81" s="170"/>
      <c r="J81" s="170"/>
      <c r="K81" s="170"/>
      <c r="L81" s="234" t="s">
        <v>5</v>
      </c>
      <c r="M81" s="235" t="s">
        <v>5</v>
      </c>
      <c r="N81" s="236"/>
      <c r="O81" s="237">
        <f>SUM(O82:O94)</f>
        <v>0</v>
      </c>
      <c r="P81" s="237">
        <f>SUM(P82:P94)</f>
        <v>0</v>
      </c>
    </row>
    <row r="82" spans="1:16" hidden="1">
      <c r="A82" s="225" t="s">
        <v>741</v>
      </c>
      <c r="B82" s="226">
        <v>2202</v>
      </c>
      <c r="C82" s="187"/>
      <c r="D82" s="187"/>
      <c r="E82" s="187"/>
      <c r="F82" s="187"/>
      <c r="G82" s="187"/>
      <c r="H82" s="187"/>
      <c r="I82" s="187"/>
      <c r="J82" s="187"/>
      <c r="K82" s="187"/>
      <c r="L82" s="706"/>
      <c r="M82" s="705"/>
      <c r="N82" s="228"/>
      <c r="O82" s="229"/>
      <c r="P82" s="229"/>
    </row>
    <row r="83" spans="1:16" ht="31.5" hidden="1">
      <c r="A83" s="225" t="s">
        <v>742</v>
      </c>
      <c r="B83" s="226">
        <v>2203</v>
      </c>
      <c r="C83" s="187"/>
      <c r="D83" s="187"/>
      <c r="E83" s="187"/>
      <c r="F83" s="187"/>
      <c r="G83" s="187"/>
      <c r="H83" s="187"/>
      <c r="I83" s="187"/>
      <c r="J83" s="187"/>
      <c r="K83" s="187"/>
      <c r="L83" s="706"/>
      <c r="M83" s="705"/>
      <c r="N83" s="228"/>
      <c r="O83" s="229"/>
      <c r="P83" s="229"/>
    </row>
    <row r="84" spans="1:16" ht="31.5" hidden="1">
      <c r="A84" s="225" t="s">
        <v>482</v>
      </c>
      <c r="B84" s="226">
        <v>2204</v>
      </c>
      <c r="C84" s="187"/>
      <c r="D84" s="187"/>
      <c r="E84" s="187"/>
      <c r="F84" s="187"/>
      <c r="G84" s="187"/>
      <c r="H84" s="187"/>
      <c r="I84" s="187"/>
      <c r="J84" s="187"/>
      <c r="K84" s="187"/>
      <c r="L84" s="706"/>
      <c r="M84" s="705"/>
      <c r="N84" s="228"/>
      <c r="O84" s="229"/>
      <c r="P84" s="229"/>
    </row>
    <row r="85" spans="1:16" ht="78.75" hidden="1">
      <c r="A85" s="225" t="s">
        <v>743</v>
      </c>
      <c r="B85" s="226">
        <v>2205</v>
      </c>
      <c r="C85" s="187"/>
      <c r="D85" s="187"/>
      <c r="E85" s="187"/>
      <c r="F85" s="187"/>
      <c r="G85" s="187"/>
      <c r="H85" s="187"/>
      <c r="I85" s="187"/>
      <c r="J85" s="187"/>
      <c r="K85" s="187"/>
      <c r="L85" s="706"/>
      <c r="M85" s="705"/>
      <c r="N85" s="228"/>
      <c r="O85" s="229"/>
      <c r="P85" s="229"/>
    </row>
    <row r="86" spans="1:16" ht="78.75" hidden="1">
      <c r="A86" s="225" t="s">
        <v>744</v>
      </c>
      <c r="B86" s="226">
        <v>2206</v>
      </c>
      <c r="C86" s="187"/>
      <c r="D86" s="187"/>
      <c r="E86" s="187"/>
      <c r="F86" s="187"/>
      <c r="G86" s="187"/>
      <c r="H86" s="187"/>
      <c r="I86" s="187"/>
      <c r="J86" s="187"/>
      <c r="K86" s="187"/>
      <c r="L86" s="706"/>
      <c r="M86" s="705"/>
      <c r="N86" s="228"/>
      <c r="O86" s="229"/>
      <c r="P86" s="229"/>
    </row>
    <row r="87" spans="1:16" ht="31.5" hidden="1">
      <c r="A87" s="225" t="s">
        <v>745</v>
      </c>
      <c r="B87" s="226">
        <v>2207</v>
      </c>
      <c r="C87" s="187"/>
      <c r="D87" s="187"/>
      <c r="E87" s="187"/>
      <c r="F87" s="187"/>
      <c r="G87" s="187"/>
      <c r="H87" s="187"/>
      <c r="I87" s="187"/>
      <c r="J87" s="187"/>
      <c r="K87" s="187"/>
      <c r="L87" s="706"/>
      <c r="M87" s="705"/>
      <c r="N87" s="228"/>
      <c r="O87" s="229"/>
      <c r="P87" s="229"/>
    </row>
    <row r="88" spans="1:16" hidden="1">
      <c r="A88" s="225" t="s">
        <v>486</v>
      </c>
      <c r="B88" s="226">
        <v>2208</v>
      </c>
      <c r="C88" s="187"/>
      <c r="D88" s="187"/>
      <c r="E88" s="187"/>
      <c r="F88" s="187"/>
      <c r="G88" s="187"/>
      <c r="H88" s="187"/>
      <c r="I88" s="187"/>
      <c r="J88" s="187"/>
      <c r="K88" s="187"/>
      <c r="L88" s="706"/>
      <c r="M88" s="705"/>
      <c r="N88" s="228"/>
      <c r="O88" s="229"/>
      <c r="P88" s="229"/>
    </row>
    <row r="89" spans="1:16" ht="94.5" hidden="1">
      <c r="A89" s="225" t="s">
        <v>493</v>
      </c>
      <c r="B89" s="226">
        <v>2209</v>
      </c>
      <c r="C89" s="187"/>
      <c r="D89" s="187"/>
      <c r="E89" s="187"/>
      <c r="F89" s="187"/>
      <c r="G89" s="187"/>
      <c r="H89" s="187"/>
      <c r="I89" s="187"/>
      <c r="J89" s="187"/>
      <c r="K89" s="187"/>
      <c r="L89" s="706"/>
      <c r="M89" s="705"/>
      <c r="N89" s="228"/>
      <c r="O89" s="229"/>
      <c r="P89" s="229"/>
    </row>
    <row r="90" spans="1:16" ht="126" hidden="1">
      <c r="A90" s="225" t="s">
        <v>494</v>
      </c>
      <c r="B90" s="226">
        <v>2210</v>
      </c>
      <c r="C90" s="187"/>
      <c r="D90" s="187"/>
      <c r="E90" s="187"/>
      <c r="F90" s="187"/>
      <c r="G90" s="187"/>
      <c r="H90" s="187"/>
      <c r="I90" s="187"/>
      <c r="J90" s="187"/>
      <c r="K90" s="187"/>
      <c r="L90" s="706"/>
      <c r="M90" s="705"/>
      <c r="N90" s="228"/>
      <c r="O90" s="229"/>
      <c r="P90" s="229"/>
    </row>
    <row r="91" spans="1:16" ht="47.25" hidden="1">
      <c r="A91" s="225" t="s">
        <v>495</v>
      </c>
      <c r="B91" s="226">
        <v>2211</v>
      </c>
      <c r="C91" s="187"/>
      <c r="D91" s="187"/>
      <c r="E91" s="187"/>
      <c r="F91" s="187"/>
      <c r="G91" s="187"/>
      <c r="H91" s="187"/>
      <c r="I91" s="187"/>
      <c r="J91" s="187"/>
      <c r="K91" s="187"/>
      <c r="L91" s="706"/>
      <c r="M91" s="705"/>
      <c r="N91" s="228"/>
      <c r="O91" s="229"/>
      <c r="P91" s="229"/>
    </row>
    <row r="92" spans="1:16" ht="78.75" hidden="1">
      <c r="A92" s="225" t="s">
        <v>497</v>
      </c>
      <c r="B92" s="226">
        <v>2212</v>
      </c>
      <c r="C92" s="187"/>
      <c r="D92" s="187"/>
      <c r="E92" s="187"/>
      <c r="F92" s="187"/>
      <c r="G92" s="187"/>
      <c r="H92" s="187"/>
      <c r="I92" s="187"/>
      <c r="J92" s="187"/>
      <c r="K92" s="187"/>
      <c r="L92" s="706"/>
      <c r="M92" s="705"/>
      <c r="N92" s="228"/>
      <c r="O92" s="229"/>
      <c r="P92" s="229"/>
    </row>
    <row r="93" spans="1:16" ht="94.5" hidden="1">
      <c r="A93" s="225" t="s">
        <v>746</v>
      </c>
      <c r="B93" s="226">
        <v>2213</v>
      </c>
      <c r="C93" s="187"/>
      <c r="D93" s="187"/>
      <c r="E93" s="187"/>
      <c r="F93" s="187"/>
      <c r="G93" s="187"/>
      <c r="H93" s="187"/>
      <c r="I93" s="187"/>
      <c r="J93" s="187"/>
      <c r="K93" s="187"/>
      <c r="L93" s="706"/>
      <c r="M93" s="705"/>
      <c r="N93" s="228"/>
      <c r="O93" s="229"/>
      <c r="P93" s="229"/>
    </row>
    <row r="94" spans="1:16" ht="63" hidden="1">
      <c r="A94" s="225" t="s">
        <v>747</v>
      </c>
      <c r="B94" s="226">
        <v>2214</v>
      </c>
      <c r="C94" s="187"/>
      <c r="D94" s="187"/>
      <c r="E94" s="187"/>
      <c r="F94" s="187"/>
      <c r="G94" s="187"/>
      <c r="H94" s="187"/>
      <c r="I94" s="187"/>
      <c r="J94" s="187"/>
      <c r="K94" s="187"/>
      <c r="L94" s="706"/>
      <c r="M94" s="705"/>
      <c r="N94" s="228"/>
      <c r="O94" s="229"/>
      <c r="P94" s="229"/>
    </row>
    <row r="95" spans="1:16" ht="141.75" hidden="1">
      <c r="A95" s="232" t="s">
        <v>748</v>
      </c>
      <c r="B95" s="233">
        <v>2300</v>
      </c>
      <c r="C95" s="169" t="s">
        <v>5</v>
      </c>
      <c r="D95" s="170" t="s">
        <v>5</v>
      </c>
      <c r="E95" s="170" t="s">
        <v>5</v>
      </c>
      <c r="F95" s="169" t="s">
        <v>5</v>
      </c>
      <c r="G95" s="170" t="s">
        <v>5</v>
      </c>
      <c r="H95" s="170" t="s">
        <v>5</v>
      </c>
      <c r="I95" s="170"/>
      <c r="J95" s="170"/>
      <c r="K95" s="170"/>
      <c r="L95" s="234" t="s">
        <v>5</v>
      </c>
      <c r="M95" s="235" t="s">
        <v>5</v>
      </c>
      <c r="N95" s="236"/>
      <c r="O95" s="237">
        <f>SUM(O96:O97)</f>
        <v>0</v>
      </c>
      <c r="P95" s="237">
        <f>SUM(P96:P97)</f>
        <v>0</v>
      </c>
    </row>
    <row r="96" spans="1:16" hidden="1">
      <c r="A96" s="225" t="s">
        <v>9</v>
      </c>
      <c r="B96" s="226">
        <v>2301</v>
      </c>
      <c r="C96" s="184"/>
      <c r="D96" s="191"/>
      <c r="E96" s="191"/>
      <c r="F96" s="184"/>
      <c r="G96" s="191"/>
      <c r="H96" s="191"/>
      <c r="I96" s="191"/>
      <c r="J96" s="191"/>
      <c r="K96" s="191"/>
      <c r="L96" s="230"/>
      <c r="M96" s="231"/>
      <c r="N96" s="228"/>
      <c r="O96" s="229"/>
      <c r="P96" s="229"/>
    </row>
    <row r="97" spans="1:16" hidden="1">
      <c r="A97" s="225" t="s">
        <v>9</v>
      </c>
      <c r="B97" s="226">
        <v>2302</v>
      </c>
      <c r="C97" s="184"/>
      <c r="D97" s="191"/>
      <c r="E97" s="191"/>
      <c r="F97" s="184"/>
      <c r="G97" s="191"/>
      <c r="H97" s="191"/>
      <c r="I97" s="191"/>
      <c r="J97" s="191"/>
      <c r="K97" s="191"/>
      <c r="L97" s="230"/>
      <c r="M97" s="231"/>
      <c r="N97" s="228"/>
      <c r="O97" s="229"/>
      <c r="P97" s="229"/>
    </row>
    <row r="98" spans="1:16" ht="126" hidden="1">
      <c r="A98" s="232" t="s">
        <v>749</v>
      </c>
      <c r="B98" s="233">
        <v>2400</v>
      </c>
      <c r="C98" s="169" t="s">
        <v>5</v>
      </c>
      <c r="D98" s="170" t="s">
        <v>5</v>
      </c>
      <c r="E98" s="170" t="s">
        <v>5</v>
      </c>
      <c r="F98" s="169" t="s">
        <v>5</v>
      </c>
      <c r="G98" s="170" t="s">
        <v>5</v>
      </c>
      <c r="H98" s="170" t="s">
        <v>5</v>
      </c>
      <c r="I98" s="170"/>
      <c r="J98" s="170"/>
      <c r="K98" s="170"/>
      <c r="L98" s="234" t="s">
        <v>5</v>
      </c>
      <c r="M98" s="235" t="s">
        <v>5</v>
      </c>
      <c r="N98" s="236"/>
      <c r="O98" s="237">
        <f>SUM(O99:O100)</f>
        <v>0</v>
      </c>
      <c r="P98" s="237">
        <f>SUM(P99:P100)</f>
        <v>0</v>
      </c>
    </row>
    <row r="99" spans="1:16" hidden="1">
      <c r="A99" s="225" t="s">
        <v>9</v>
      </c>
      <c r="B99" s="226">
        <v>2401</v>
      </c>
      <c r="C99" s="184"/>
      <c r="D99" s="191"/>
      <c r="E99" s="191"/>
      <c r="F99" s="184"/>
      <c r="G99" s="191"/>
      <c r="H99" s="191"/>
      <c r="I99" s="191"/>
      <c r="J99" s="191"/>
      <c r="K99" s="191"/>
      <c r="L99" s="230"/>
      <c r="M99" s="231"/>
      <c r="N99" s="228"/>
      <c r="O99" s="229"/>
      <c r="P99" s="229"/>
    </row>
    <row r="100" spans="1:16" hidden="1">
      <c r="A100" s="225" t="s">
        <v>9</v>
      </c>
      <c r="B100" s="226">
        <v>2402</v>
      </c>
      <c r="C100" s="184"/>
      <c r="D100" s="191"/>
      <c r="E100" s="191"/>
      <c r="F100" s="184"/>
      <c r="G100" s="191"/>
      <c r="H100" s="191"/>
      <c r="I100" s="191"/>
      <c r="J100" s="191"/>
      <c r="K100" s="191"/>
      <c r="L100" s="230"/>
      <c r="M100" s="231"/>
      <c r="N100" s="228"/>
      <c r="O100" s="229"/>
      <c r="P100" s="229"/>
    </row>
    <row r="101" spans="1:16" ht="173.25" hidden="1">
      <c r="A101" s="232" t="s">
        <v>750</v>
      </c>
      <c r="B101" s="233">
        <v>2500</v>
      </c>
      <c r="C101" s="169" t="s">
        <v>5</v>
      </c>
      <c r="D101" s="170" t="s">
        <v>5</v>
      </c>
      <c r="E101" s="170" t="s">
        <v>5</v>
      </c>
      <c r="F101" s="169" t="s">
        <v>5</v>
      </c>
      <c r="G101" s="170" t="s">
        <v>5</v>
      </c>
      <c r="H101" s="170" t="s">
        <v>5</v>
      </c>
      <c r="I101" s="170"/>
      <c r="J101" s="170"/>
      <c r="K101" s="170"/>
      <c r="L101" s="234" t="s">
        <v>5</v>
      </c>
      <c r="M101" s="235" t="s">
        <v>5</v>
      </c>
      <c r="N101" s="236"/>
      <c r="O101" s="237">
        <f>O102+O140</f>
        <v>0</v>
      </c>
      <c r="P101" s="237">
        <f>P102+P140</f>
        <v>0</v>
      </c>
    </row>
    <row r="102" spans="1:16" ht="63" hidden="1">
      <c r="A102" s="232" t="s">
        <v>751</v>
      </c>
      <c r="B102" s="233">
        <v>2501</v>
      </c>
      <c r="C102" s="169" t="s">
        <v>5</v>
      </c>
      <c r="D102" s="170" t="s">
        <v>5</v>
      </c>
      <c r="E102" s="170" t="s">
        <v>5</v>
      </c>
      <c r="F102" s="169" t="s">
        <v>5</v>
      </c>
      <c r="G102" s="170" t="s">
        <v>5</v>
      </c>
      <c r="H102" s="170" t="s">
        <v>5</v>
      </c>
      <c r="I102" s="170"/>
      <c r="J102" s="170"/>
      <c r="K102" s="170"/>
      <c r="L102" s="234" t="s">
        <v>5</v>
      </c>
      <c r="M102" s="235" t="s">
        <v>5</v>
      </c>
      <c r="N102" s="236"/>
      <c r="O102" s="237">
        <f>SUM(O103:O139)</f>
        <v>0</v>
      </c>
      <c r="P102" s="237">
        <f>SUM(P103:P139)</f>
        <v>0</v>
      </c>
    </row>
    <row r="103" spans="1:16" ht="78.75" hidden="1">
      <c r="A103" s="225" t="s">
        <v>499</v>
      </c>
      <c r="B103" s="226">
        <v>2502</v>
      </c>
      <c r="C103" s="184"/>
      <c r="D103" s="191"/>
      <c r="E103" s="191"/>
      <c r="F103" s="184"/>
      <c r="G103" s="191"/>
      <c r="H103" s="191"/>
      <c r="I103" s="191"/>
      <c r="J103" s="191"/>
      <c r="K103" s="191"/>
      <c r="L103" s="230"/>
      <c r="M103" s="231"/>
      <c r="N103" s="228"/>
      <c r="O103" s="229"/>
      <c r="P103" s="229"/>
    </row>
    <row r="104" spans="1:16" ht="78.75" hidden="1">
      <c r="A104" s="225" t="s">
        <v>503</v>
      </c>
      <c r="B104" s="226">
        <v>2503</v>
      </c>
      <c r="C104" s="184"/>
      <c r="D104" s="191"/>
      <c r="E104" s="191"/>
      <c r="F104" s="184"/>
      <c r="G104" s="191"/>
      <c r="H104" s="191"/>
      <c r="I104" s="191"/>
      <c r="J104" s="191"/>
      <c r="K104" s="191"/>
      <c r="L104" s="230"/>
      <c r="M104" s="231"/>
      <c r="N104" s="228"/>
      <c r="O104" s="229"/>
      <c r="P104" s="229"/>
    </row>
    <row r="105" spans="1:16" ht="94.5" hidden="1">
      <c r="A105" s="225" t="s">
        <v>507</v>
      </c>
      <c r="B105" s="226">
        <v>2504</v>
      </c>
      <c r="C105" s="184"/>
      <c r="D105" s="191"/>
      <c r="E105" s="191"/>
      <c r="F105" s="184"/>
      <c r="G105" s="191"/>
      <c r="H105" s="191"/>
      <c r="I105" s="191"/>
      <c r="J105" s="191"/>
      <c r="K105" s="191"/>
      <c r="L105" s="230"/>
      <c r="M105" s="231"/>
      <c r="N105" s="228"/>
      <c r="O105" s="229"/>
      <c r="P105" s="229"/>
    </row>
    <row r="106" spans="1:16" ht="78.75" hidden="1">
      <c r="A106" s="225" t="s">
        <v>512</v>
      </c>
      <c r="B106" s="226">
        <v>2505</v>
      </c>
      <c r="C106" s="184"/>
      <c r="D106" s="191"/>
      <c r="E106" s="191"/>
      <c r="F106" s="184"/>
      <c r="G106" s="191"/>
      <c r="H106" s="191"/>
      <c r="I106" s="191"/>
      <c r="J106" s="191"/>
      <c r="K106" s="191"/>
      <c r="L106" s="230"/>
      <c r="M106" s="231"/>
      <c r="N106" s="228"/>
      <c r="O106" s="229"/>
      <c r="P106" s="229"/>
    </row>
    <row r="107" spans="1:16" ht="47.25" hidden="1">
      <c r="A107" s="225" t="s">
        <v>513</v>
      </c>
      <c r="B107" s="226">
        <v>2506</v>
      </c>
      <c r="C107" s="184"/>
      <c r="D107" s="191"/>
      <c r="E107" s="191"/>
      <c r="F107" s="184"/>
      <c r="G107" s="191"/>
      <c r="H107" s="191"/>
      <c r="I107" s="191"/>
      <c r="J107" s="191"/>
      <c r="K107" s="191"/>
      <c r="L107" s="230"/>
      <c r="M107" s="231"/>
      <c r="N107" s="228"/>
      <c r="O107" s="229"/>
      <c r="P107" s="229"/>
    </row>
    <row r="108" spans="1:16" ht="31.5" hidden="1">
      <c r="A108" s="225" t="s">
        <v>514</v>
      </c>
      <c r="B108" s="226">
        <v>2507</v>
      </c>
      <c r="C108" s="184"/>
      <c r="D108" s="191"/>
      <c r="E108" s="191"/>
      <c r="F108" s="184"/>
      <c r="G108" s="191"/>
      <c r="H108" s="191"/>
      <c r="I108" s="191"/>
      <c r="J108" s="191"/>
      <c r="K108" s="191"/>
      <c r="L108" s="230"/>
      <c r="M108" s="231"/>
      <c r="N108" s="228"/>
      <c r="O108" s="229"/>
      <c r="P108" s="229"/>
    </row>
    <row r="109" spans="1:16" ht="47.25" hidden="1">
      <c r="A109" s="225" t="s">
        <v>517</v>
      </c>
      <c r="B109" s="226">
        <v>2508</v>
      </c>
      <c r="C109" s="184"/>
      <c r="D109" s="191"/>
      <c r="E109" s="191"/>
      <c r="F109" s="184"/>
      <c r="G109" s="191"/>
      <c r="H109" s="191"/>
      <c r="I109" s="191"/>
      <c r="J109" s="191"/>
      <c r="K109" s="191"/>
      <c r="L109" s="230"/>
      <c r="M109" s="231"/>
      <c r="N109" s="228"/>
      <c r="O109" s="229"/>
      <c r="P109" s="229"/>
    </row>
    <row r="110" spans="1:16" ht="47.25" hidden="1">
      <c r="A110" s="225" t="s">
        <v>518</v>
      </c>
      <c r="B110" s="226">
        <v>2509</v>
      </c>
      <c r="C110" s="184"/>
      <c r="D110" s="191"/>
      <c r="E110" s="191"/>
      <c r="F110" s="184"/>
      <c r="G110" s="191"/>
      <c r="H110" s="191"/>
      <c r="I110" s="191"/>
      <c r="J110" s="191"/>
      <c r="K110" s="191"/>
      <c r="L110" s="230"/>
      <c r="M110" s="231"/>
      <c r="N110" s="228"/>
      <c r="O110" s="229"/>
      <c r="P110" s="229"/>
    </row>
    <row r="111" spans="1:16" ht="31.5" hidden="1">
      <c r="A111" s="225" t="s">
        <v>519</v>
      </c>
      <c r="B111" s="226">
        <v>2510</v>
      </c>
      <c r="C111" s="184"/>
      <c r="D111" s="191"/>
      <c r="E111" s="191"/>
      <c r="F111" s="184"/>
      <c r="G111" s="191"/>
      <c r="H111" s="191"/>
      <c r="I111" s="191"/>
      <c r="J111" s="191"/>
      <c r="K111" s="191"/>
      <c r="L111" s="230"/>
      <c r="M111" s="231"/>
      <c r="N111" s="228"/>
      <c r="O111" s="229"/>
      <c r="P111" s="229"/>
    </row>
    <row r="112" spans="1:16" ht="63" hidden="1">
      <c r="A112" s="225" t="s">
        <v>522</v>
      </c>
      <c r="B112" s="226">
        <v>2511</v>
      </c>
      <c r="C112" s="184"/>
      <c r="D112" s="191"/>
      <c r="E112" s="191"/>
      <c r="F112" s="184"/>
      <c r="G112" s="191"/>
      <c r="H112" s="191"/>
      <c r="I112" s="191"/>
      <c r="J112" s="191"/>
      <c r="K112" s="191"/>
      <c r="L112" s="230"/>
      <c r="M112" s="231"/>
      <c r="N112" s="228"/>
      <c r="O112" s="229"/>
      <c r="P112" s="229"/>
    </row>
    <row r="113" spans="1:16" ht="31.5" hidden="1">
      <c r="A113" s="225" t="s">
        <v>527</v>
      </c>
      <c r="B113" s="226">
        <v>2512</v>
      </c>
      <c r="C113" s="184"/>
      <c r="D113" s="191"/>
      <c r="E113" s="191"/>
      <c r="F113" s="184"/>
      <c r="G113" s="191"/>
      <c r="H113" s="191"/>
      <c r="I113" s="191"/>
      <c r="J113" s="191"/>
      <c r="K113" s="191"/>
      <c r="L113" s="230"/>
      <c r="M113" s="231"/>
      <c r="N113" s="228"/>
      <c r="O113" s="229"/>
      <c r="P113" s="229"/>
    </row>
    <row r="114" spans="1:16" ht="94.5" hidden="1">
      <c r="A114" s="225" t="s">
        <v>528</v>
      </c>
      <c r="B114" s="226">
        <v>2513</v>
      </c>
      <c r="C114" s="184"/>
      <c r="D114" s="191"/>
      <c r="E114" s="191"/>
      <c r="F114" s="184"/>
      <c r="G114" s="191"/>
      <c r="H114" s="191"/>
      <c r="I114" s="191"/>
      <c r="J114" s="191"/>
      <c r="K114" s="191"/>
      <c r="L114" s="230"/>
      <c r="M114" s="231"/>
      <c r="N114" s="228"/>
      <c r="O114" s="229"/>
      <c r="P114" s="229"/>
    </row>
    <row r="115" spans="1:16" ht="63" hidden="1">
      <c r="A115" s="225" t="s">
        <v>529</v>
      </c>
      <c r="B115" s="226">
        <v>2514</v>
      </c>
      <c r="C115" s="184"/>
      <c r="D115" s="191"/>
      <c r="E115" s="191"/>
      <c r="F115" s="184"/>
      <c r="G115" s="191"/>
      <c r="H115" s="191"/>
      <c r="I115" s="191"/>
      <c r="J115" s="191"/>
      <c r="K115" s="191"/>
      <c r="L115" s="230"/>
      <c r="M115" s="231"/>
      <c r="N115" s="228"/>
      <c r="O115" s="229"/>
      <c r="P115" s="229"/>
    </row>
    <row r="116" spans="1:16" ht="47.25" hidden="1">
      <c r="A116" s="225" t="s">
        <v>532</v>
      </c>
      <c r="B116" s="226">
        <v>2515</v>
      </c>
      <c r="C116" s="184"/>
      <c r="D116" s="191"/>
      <c r="E116" s="191"/>
      <c r="F116" s="184"/>
      <c r="G116" s="191"/>
      <c r="H116" s="191"/>
      <c r="I116" s="191"/>
      <c r="J116" s="191"/>
      <c r="K116" s="191"/>
      <c r="L116" s="230"/>
      <c r="M116" s="231"/>
      <c r="N116" s="228"/>
      <c r="O116" s="229"/>
      <c r="P116" s="229"/>
    </row>
    <row r="117" spans="1:16" ht="126" hidden="1">
      <c r="A117" s="225" t="s">
        <v>535</v>
      </c>
      <c r="B117" s="226">
        <v>2516</v>
      </c>
      <c r="C117" s="184"/>
      <c r="D117" s="191"/>
      <c r="E117" s="191"/>
      <c r="F117" s="184"/>
      <c r="G117" s="191"/>
      <c r="H117" s="191"/>
      <c r="I117" s="191"/>
      <c r="J117" s="191"/>
      <c r="K117" s="191"/>
      <c r="L117" s="230"/>
      <c r="M117" s="231"/>
      <c r="N117" s="228"/>
      <c r="O117" s="229"/>
      <c r="P117" s="229"/>
    </row>
    <row r="118" spans="1:16" ht="47.25" hidden="1">
      <c r="A118" s="225" t="s">
        <v>539</v>
      </c>
      <c r="B118" s="226">
        <v>2517</v>
      </c>
      <c r="C118" s="184"/>
      <c r="D118" s="191"/>
      <c r="E118" s="191"/>
      <c r="F118" s="184"/>
      <c r="G118" s="191"/>
      <c r="H118" s="191"/>
      <c r="I118" s="191"/>
      <c r="J118" s="191"/>
      <c r="K118" s="191"/>
      <c r="L118" s="230"/>
      <c r="M118" s="231"/>
      <c r="N118" s="228"/>
      <c r="O118" s="229"/>
      <c r="P118" s="229"/>
    </row>
    <row r="119" spans="1:16" ht="78.75" hidden="1">
      <c r="A119" s="225" t="s">
        <v>550</v>
      </c>
      <c r="B119" s="226">
        <v>2518</v>
      </c>
      <c r="C119" s="184"/>
      <c r="D119" s="191"/>
      <c r="E119" s="191"/>
      <c r="F119" s="184"/>
      <c r="G119" s="191"/>
      <c r="H119" s="191"/>
      <c r="I119" s="191"/>
      <c r="J119" s="191"/>
      <c r="K119" s="191"/>
      <c r="L119" s="230"/>
      <c r="M119" s="231"/>
      <c r="N119" s="228"/>
      <c r="O119" s="229"/>
      <c r="P119" s="229"/>
    </row>
    <row r="120" spans="1:16" ht="47.25" hidden="1">
      <c r="A120" s="225" t="s">
        <v>559</v>
      </c>
      <c r="B120" s="226">
        <v>2519</v>
      </c>
      <c r="C120" s="184"/>
      <c r="D120" s="191"/>
      <c r="E120" s="191"/>
      <c r="F120" s="184"/>
      <c r="G120" s="191"/>
      <c r="H120" s="191"/>
      <c r="I120" s="191"/>
      <c r="J120" s="191"/>
      <c r="K120" s="191"/>
      <c r="L120" s="230"/>
      <c r="M120" s="231"/>
      <c r="N120" s="228"/>
      <c r="O120" s="229"/>
      <c r="P120" s="229"/>
    </row>
    <row r="121" spans="1:16" ht="110.25" hidden="1">
      <c r="A121" s="225" t="s">
        <v>566</v>
      </c>
      <c r="B121" s="226">
        <v>2520</v>
      </c>
      <c r="C121" s="184"/>
      <c r="D121" s="191"/>
      <c r="E121" s="191"/>
      <c r="F121" s="184"/>
      <c r="G121" s="191"/>
      <c r="H121" s="191"/>
      <c r="I121" s="191"/>
      <c r="J121" s="191"/>
      <c r="K121" s="191"/>
      <c r="L121" s="230"/>
      <c r="M121" s="231"/>
      <c r="N121" s="228"/>
      <c r="O121" s="229"/>
      <c r="P121" s="229"/>
    </row>
    <row r="122" spans="1:16" ht="220.5" hidden="1">
      <c r="A122" s="225" t="s">
        <v>574</v>
      </c>
      <c r="B122" s="226">
        <v>2521</v>
      </c>
      <c r="C122" s="184"/>
      <c r="D122" s="191"/>
      <c r="E122" s="191"/>
      <c r="F122" s="184"/>
      <c r="G122" s="191"/>
      <c r="H122" s="191"/>
      <c r="I122" s="191"/>
      <c r="J122" s="191"/>
      <c r="K122" s="191"/>
      <c r="L122" s="230"/>
      <c r="M122" s="231"/>
      <c r="N122" s="228"/>
      <c r="O122" s="229"/>
      <c r="P122" s="229"/>
    </row>
    <row r="123" spans="1:16" ht="63" hidden="1">
      <c r="A123" s="225" t="s">
        <v>576</v>
      </c>
      <c r="B123" s="226">
        <v>2522</v>
      </c>
      <c r="C123" s="184"/>
      <c r="D123" s="191"/>
      <c r="E123" s="191"/>
      <c r="F123" s="184"/>
      <c r="G123" s="191"/>
      <c r="H123" s="191"/>
      <c r="I123" s="191"/>
      <c r="J123" s="191"/>
      <c r="K123" s="191"/>
      <c r="L123" s="230"/>
      <c r="M123" s="231"/>
      <c r="N123" s="228"/>
      <c r="O123" s="229"/>
      <c r="P123" s="229"/>
    </row>
    <row r="124" spans="1:16" ht="47.25" hidden="1">
      <c r="A124" s="225" t="s">
        <v>559</v>
      </c>
      <c r="B124" s="226">
        <v>2523</v>
      </c>
      <c r="C124" s="184"/>
      <c r="D124" s="191"/>
      <c r="E124" s="191"/>
      <c r="F124" s="184"/>
      <c r="G124" s="191"/>
      <c r="H124" s="191"/>
      <c r="I124" s="191"/>
      <c r="J124" s="191"/>
      <c r="K124" s="191"/>
      <c r="L124" s="230"/>
      <c r="M124" s="231"/>
      <c r="N124" s="228"/>
      <c r="O124" s="229"/>
      <c r="P124" s="229"/>
    </row>
    <row r="125" spans="1:16" ht="31.5" hidden="1">
      <c r="A125" s="225" t="s">
        <v>583</v>
      </c>
      <c r="B125" s="226">
        <v>2524</v>
      </c>
      <c r="C125" s="184"/>
      <c r="D125" s="191"/>
      <c r="E125" s="191"/>
      <c r="F125" s="184"/>
      <c r="G125" s="191"/>
      <c r="H125" s="191"/>
      <c r="I125" s="191"/>
      <c r="J125" s="191"/>
      <c r="K125" s="191"/>
      <c r="L125" s="230"/>
      <c r="M125" s="231"/>
      <c r="N125" s="228"/>
      <c r="O125" s="229"/>
      <c r="P125" s="229"/>
    </row>
    <row r="126" spans="1:16" ht="78.75" hidden="1">
      <c r="A126" s="225" t="s">
        <v>752</v>
      </c>
      <c r="B126" s="226">
        <v>2525</v>
      </c>
      <c r="C126" s="184"/>
      <c r="D126" s="191"/>
      <c r="E126" s="191"/>
      <c r="F126" s="184"/>
      <c r="G126" s="191"/>
      <c r="H126" s="191"/>
      <c r="I126" s="191"/>
      <c r="J126" s="191"/>
      <c r="K126" s="191"/>
      <c r="L126" s="230"/>
      <c r="M126" s="231"/>
      <c r="N126" s="228"/>
      <c r="O126" s="229"/>
      <c r="P126" s="229"/>
    </row>
    <row r="127" spans="1:16" ht="47.25" hidden="1">
      <c r="A127" s="225" t="s">
        <v>559</v>
      </c>
      <c r="B127" s="226">
        <v>2526</v>
      </c>
      <c r="C127" s="184"/>
      <c r="D127" s="191"/>
      <c r="E127" s="191"/>
      <c r="F127" s="184"/>
      <c r="G127" s="191"/>
      <c r="H127" s="191"/>
      <c r="I127" s="191"/>
      <c r="J127" s="191"/>
      <c r="K127" s="191"/>
      <c r="L127" s="230"/>
      <c r="M127" s="231"/>
      <c r="N127" s="228"/>
      <c r="O127" s="229"/>
      <c r="P127" s="229"/>
    </row>
    <row r="128" spans="1:16" ht="94.5" hidden="1">
      <c r="A128" s="225" t="s">
        <v>588</v>
      </c>
      <c r="B128" s="226">
        <v>2527</v>
      </c>
      <c r="C128" s="184"/>
      <c r="D128" s="191"/>
      <c r="E128" s="191"/>
      <c r="F128" s="184"/>
      <c r="G128" s="191"/>
      <c r="H128" s="191"/>
      <c r="I128" s="191"/>
      <c r="J128" s="191"/>
      <c r="K128" s="191"/>
      <c r="L128" s="230"/>
      <c r="M128" s="231"/>
      <c r="N128" s="228"/>
      <c r="O128" s="229"/>
      <c r="P128" s="229"/>
    </row>
    <row r="129" spans="1:16" ht="126" hidden="1">
      <c r="A129" s="225" t="s">
        <v>36</v>
      </c>
      <c r="B129" s="226">
        <v>2528</v>
      </c>
      <c r="C129" s="184"/>
      <c r="D129" s="191"/>
      <c r="E129" s="191"/>
      <c r="F129" s="184"/>
      <c r="G129" s="191"/>
      <c r="H129" s="191"/>
      <c r="I129" s="191"/>
      <c r="J129" s="191"/>
      <c r="K129" s="191"/>
      <c r="L129" s="230"/>
      <c r="M129" s="231"/>
      <c r="N129" s="228"/>
      <c r="O129" s="229"/>
      <c r="P129" s="229"/>
    </row>
    <row r="130" spans="1:16" ht="126" hidden="1">
      <c r="A130" s="225" t="s">
        <v>597</v>
      </c>
      <c r="B130" s="226">
        <v>2529</v>
      </c>
      <c r="C130" s="184"/>
      <c r="D130" s="191"/>
      <c r="E130" s="191"/>
      <c r="F130" s="184"/>
      <c r="G130" s="191"/>
      <c r="H130" s="191"/>
      <c r="I130" s="191"/>
      <c r="J130" s="191"/>
      <c r="K130" s="191"/>
      <c r="L130" s="230"/>
      <c r="M130" s="231"/>
      <c r="N130" s="228"/>
      <c r="O130" s="229"/>
      <c r="P130" s="229"/>
    </row>
    <row r="131" spans="1:16" ht="78.75" hidden="1">
      <c r="A131" s="225" t="s">
        <v>598</v>
      </c>
      <c r="B131" s="226">
        <v>2530</v>
      </c>
      <c r="C131" s="184"/>
      <c r="D131" s="191"/>
      <c r="E131" s="191"/>
      <c r="F131" s="184"/>
      <c r="G131" s="191"/>
      <c r="H131" s="191"/>
      <c r="I131" s="191"/>
      <c r="J131" s="191"/>
      <c r="K131" s="191"/>
      <c r="L131" s="230"/>
      <c r="M131" s="231"/>
      <c r="N131" s="228"/>
      <c r="O131" s="229"/>
      <c r="P131" s="229"/>
    </row>
    <row r="132" spans="1:16" ht="126" hidden="1">
      <c r="A132" s="225" t="s">
        <v>599</v>
      </c>
      <c r="B132" s="226">
        <v>2531</v>
      </c>
      <c r="C132" s="184"/>
      <c r="D132" s="191"/>
      <c r="E132" s="191"/>
      <c r="F132" s="184"/>
      <c r="G132" s="191"/>
      <c r="H132" s="191"/>
      <c r="I132" s="191"/>
      <c r="J132" s="191"/>
      <c r="K132" s="191"/>
      <c r="L132" s="230"/>
      <c r="M132" s="231"/>
      <c r="N132" s="228"/>
      <c r="O132" s="229"/>
      <c r="P132" s="229"/>
    </row>
    <row r="133" spans="1:16" ht="94.5" hidden="1">
      <c r="A133" s="225" t="s">
        <v>603</v>
      </c>
      <c r="B133" s="226">
        <v>2532</v>
      </c>
      <c r="C133" s="184"/>
      <c r="D133" s="191"/>
      <c r="E133" s="191"/>
      <c r="F133" s="184"/>
      <c r="G133" s="191"/>
      <c r="H133" s="191"/>
      <c r="I133" s="191"/>
      <c r="J133" s="191"/>
      <c r="K133" s="191"/>
      <c r="L133" s="230"/>
      <c r="M133" s="231"/>
      <c r="N133" s="228"/>
      <c r="O133" s="229"/>
      <c r="P133" s="229"/>
    </row>
    <row r="134" spans="1:16" ht="47.25" hidden="1">
      <c r="A134" s="225" t="s">
        <v>606</v>
      </c>
      <c r="B134" s="226">
        <v>2533</v>
      </c>
      <c r="C134" s="184"/>
      <c r="D134" s="191"/>
      <c r="E134" s="191"/>
      <c r="F134" s="184"/>
      <c r="G134" s="191"/>
      <c r="H134" s="191"/>
      <c r="I134" s="191"/>
      <c r="J134" s="191"/>
      <c r="K134" s="191"/>
      <c r="L134" s="230"/>
      <c r="M134" s="231"/>
      <c r="N134" s="228"/>
      <c r="O134" s="229"/>
      <c r="P134" s="229"/>
    </row>
    <row r="135" spans="1:16" ht="31.5" hidden="1">
      <c r="A135" s="225" t="s">
        <v>614</v>
      </c>
      <c r="B135" s="226">
        <v>2534</v>
      </c>
      <c r="C135" s="184"/>
      <c r="D135" s="191"/>
      <c r="E135" s="191"/>
      <c r="F135" s="184"/>
      <c r="G135" s="191"/>
      <c r="H135" s="191"/>
      <c r="I135" s="191"/>
      <c r="J135" s="191"/>
      <c r="K135" s="191"/>
      <c r="L135" s="230"/>
      <c r="M135" s="231"/>
      <c r="N135" s="228"/>
      <c r="O135" s="229"/>
      <c r="P135" s="229"/>
    </row>
    <row r="136" spans="1:16" ht="94.5" hidden="1">
      <c r="A136" s="225" t="s">
        <v>616</v>
      </c>
      <c r="B136" s="226">
        <v>2535</v>
      </c>
      <c r="C136" s="184"/>
      <c r="D136" s="191"/>
      <c r="E136" s="191"/>
      <c r="F136" s="184"/>
      <c r="G136" s="191"/>
      <c r="H136" s="191"/>
      <c r="I136" s="191"/>
      <c r="J136" s="191"/>
      <c r="K136" s="191"/>
      <c r="L136" s="230"/>
      <c r="M136" s="231"/>
      <c r="N136" s="228"/>
      <c r="O136" s="229"/>
      <c r="P136" s="229"/>
    </row>
    <row r="137" spans="1:16" ht="47.25" hidden="1">
      <c r="A137" s="225" t="s">
        <v>753</v>
      </c>
      <c r="B137" s="226">
        <v>2536</v>
      </c>
      <c r="C137" s="184"/>
      <c r="D137" s="191"/>
      <c r="E137" s="191"/>
      <c r="F137" s="184"/>
      <c r="G137" s="191"/>
      <c r="H137" s="191"/>
      <c r="I137" s="191"/>
      <c r="J137" s="191"/>
      <c r="K137" s="191"/>
      <c r="L137" s="230"/>
      <c r="M137" s="231"/>
      <c r="N137" s="228"/>
      <c r="O137" s="229"/>
      <c r="P137" s="229"/>
    </row>
    <row r="138" spans="1:16" hidden="1">
      <c r="A138" s="225" t="s">
        <v>9</v>
      </c>
      <c r="B138" s="226">
        <v>2537</v>
      </c>
      <c r="C138" s="184"/>
      <c r="D138" s="191"/>
      <c r="E138" s="191"/>
      <c r="F138" s="184"/>
      <c r="G138" s="191"/>
      <c r="H138" s="191"/>
      <c r="I138" s="191"/>
      <c r="J138" s="191"/>
      <c r="K138" s="191"/>
      <c r="L138" s="230"/>
      <c r="M138" s="231"/>
      <c r="N138" s="228"/>
      <c r="O138" s="229"/>
      <c r="P138" s="229"/>
    </row>
    <row r="139" spans="1:16" hidden="1">
      <c r="A139" s="225" t="s">
        <v>9</v>
      </c>
      <c r="B139" s="226">
        <v>2538</v>
      </c>
      <c r="C139" s="184"/>
      <c r="D139" s="191"/>
      <c r="E139" s="191"/>
      <c r="F139" s="184"/>
      <c r="G139" s="191"/>
      <c r="H139" s="191"/>
      <c r="I139" s="191"/>
      <c r="J139" s="191"/>
      <c r="K139" s="191"/>
      <c r="L139" s="230"/>
      <c r="M139" s="231"/>
      <c r="N139" s="228"/>
      <c r="O139" s="229"/>
      <c r="P139" s="229"/>
    </row>
    <row r="140" spans="1:16" ht="63" hidden="1">
      <c r="A140" s="232" t="s">
        <v>754</v>
      </c>
      <c r="B140" s="233">
        <v>2600</v>
      </c>
      <c r="C140" s="169" t="s">
        <v>5</v>
      </c>
      <c r="D140" s="170" t="s">
        <v>5</v>
      </c>
      <c r="E140" s="170" t="s">
        <v>5</v>
      </c>
      <c r="F140" s="169" t="s">
        <v>5</v>
      </c>
      <c r="G140" s="170" t="s">
        <v>5</v>
      </c>
      <c r="H140" s="170" t="s">
        <v>5</v>
      </c>
      <c r="I140" s="170"/>
      <c r="J140" s="170"/>
      <c r="K140" s="170"/>
      <c r="L140" s="234" t="s">
        <v>5</v>
      </c>
      <c r="M140" s="235" t="s">
        <v>5</v>
      </c>
      <c r="N140" s="236"/>
      <c r="O140" s="237">
        <f>SUM(O141:O142)</f>
        <v>0</v>
      </c>
      <c r="P140" s="237">
        <f>SUM(P141:P142)</f>
        <v>0</v>
      </c>
    </row>
    <row r="141" spans="1:16" hidden="1">
      <c r="A141" s="225" t="s">
        <v>9</v>
      </c>
      <c r="B141" s="226">
        <v>2601</v>
      </c>
      <c r="C141" s="184"/>
      <c r="D141" s="191"/>
      <c r="E141" s="191"/>
      <c r="F141" s="184"/>
      <c r="G141" s="191"/>
      <c r="H141" s="191"/>
      <c r="I141" s="191"/>
      <c r="J141" s="191"/>
      <c r="K141" s="191"/>
      <c r="L141" s="230"/>
      <c r="M141" s="231"/>
      <c r="N141" s="228"/>
      <c r="O141" s="229"/>
      <c r="P141" s="229"/>
    </row>
    <row r="142" spans="1:16" hidden="1">
      <c r="A142" s="225" t="s">
        <v>9</v>
      </c>
      <c r="B142" s="226">
        <v>2602</v>
      </c>
      <c r="C142" s="184"/>
      <c r="D142" s="191"/>
      <c r="E142" s="191"/>
      <c r="F142" s="184"/>
      <c r="G142" s="191"/>
      <c r="H142" s="191"/>
      <c r="I142" s="191"/>
      <c r="J142" s="191"/>
      <c r="K142" s="191"/>
      <c r="L142" s="230"/>
      <c r="M142" s="231"/>
      <c r="N142" s="228"/>
      <c r="O142" s="229"/>
      <c r="P142" s="229"/>
    </row>
    <row r="143" spans="1:16" ht="141.75" hidden="1">
      <c r="A143" s="232" t="s">
        <v>755</v>
      </c>
      <c r="B143" s="233">
        <v>2700</v>
      </c>
      <c r="C143" s="169" t="s">
        <v>5</v>
      </c>
      <c r="D143" s="170" t="s">
        <v>5</v>
      </c>
      <c r="E143" s="170" t="s">
        <v>5</v>
      </c>
      <c r="F143" s="169" t="s">
        <v>5</v>
      </c>
      <c r="G143" s="170" t="s">
        <v>5</v>
      </c>
      <c r="H143" s="170" t="s">
        <v>5</v>
      </c>
      <c r="I143" s="170"/>
      <c r="J143" s="170"/>
      <c r="K143" s="170"/>
      <c r="L143" s="234" t="s">
        <v>5</v>
      </c>
      <c r="M143" s="235" t="s">
        <v>5</v>
      </c>
      <c r="N143" s="236"/>
      <c r="O143" s="237">
        <f>O144+O145</f>
        <v>0</v>
      </c>
      <c r="P143" s="237">
        <f>P144+P145</f>
        <v>0</v>
      </c>
    </row>
    <row r="144" spans="1:16" ht="47.25" hidden="1">
      <c r="A144" s="232" t="s">
        <v>756</v>
      </c>
      <c r="B144" s="233">
        <v>2701</v>
      </c>
      <c r="C144" s="169"/>
      <c r="D144" s="170"/>
      <c r="E144" s="170"/>
      <c r="F144" s="169"/>
      <c r="G144" s="170"/>
      <c r="H144" s="170"/>
      <c r="I144" s="170"/>
      <c r="J144" s="170"/>
      <c r="K144" s="170"/>
      <c r="L144" s="234"/>
      <c r="M144" s="235"/>
      <c r="N144" s="236"/>
      <c r="O144" s="238"/>
      <c r="P144" s="238"/>
    </row>
    <row r="145" spans="1:16" ht="47.25" hidden="1">
      <c r="A145" s="232" t="s">
        <v>757</v>
      </c>
      <c r="B145" s="233">
        <v>2702</v>
      </c>
      <c r="C145" s="169" t="s">
        <v>5</v>
      </c>
      <c r="D145" s="170" t="s">
        <v>5</v>
      </c>
      <c r="E145" s="170" t="s">
        <v>5</v>
      </c>
      <c r="F145" s="169" t="s">
        <v>5</v>
      </c>
      <c r="G145" s="170" t="s">
        <v>5</v>
      </c>
      <c r="H145" s="170" t="s">
        <v>5</v>
      </c>
      <c r="I145" s="170"/>
      <c r="J145" s="170"/>
      <c r="K145" s="170"/>
      <c r="L145" s="234" t="s">
        <v>5</v>
      </c>
      <c r="M145" s="235" t="s">
        <v>5</v>
      </c>
      <c r="N145" s="236"/>
      <c r="O145" s="237">
        <f>SUM(O146:O147)</f>
        <v>0</v>
      </c>
      <c r="P145" s="237">
        <f>SUM(P146:P147)</f>
        <v>0</v>
      </c>
    </row>
    <row r="146" spans="1:16" hidden="1">
      <c r="A146" s="225" t="s">
        <v>9</v>
      </c>
      <c r="B146" s="226">
        <v>2703</v>
      </c>
      <c r="C146" s="184"/>
      <c r="D146" s="191"/>
      <c r="E146" s="191"/>
      <c r="F146" s="184"/>
      <c r="G146" s="191"/>
      <c r="H146" s="191"/>
      <c r="I146" s="191"/>
      <c r="J146" s="191"/>
      <c r="K146" s="191"/>
      <c r="L146" s="230"/>
      <c r="M146" s="231"/>
      <c r="N146" s="228"/>
      <c r="O146" s="229"/>
      <c r="P146" s="229"/>
    </row>
    <row r="147" spans="1:16" hidden="1">
      <c r="A147" s="225" t="s">
        <v>9</v>
      </c>
      <c r="B147" s="226">
        <v>2704</v>
      </c>
      <c r="C147" s="184"/>
      <c r="D147" s="191"/>
      <c r="E147" s="191"/>
      <c r="F147" s="184"/>
      <c r="G147" s="191"/>
      <c r="H147" s="191"/>
      <c r="I147" s="191"/>
      <c r="J147" s="191"/>
      <c r="K147" s="191"/>
      <c r="L147" s="230"/>
      <c r="M147" s="231"/>
      <c r="N147" s="228"/>
      <c r="O147" s="229"/>
      <c r="P147" s="229"/>
    </row>
    <row r="148" spans="1:16" ht="94.5" hidden="1">
      <c r="A148" s="239" t="s">
        <v>758</v>
      </c>
      <c r="B148" s="233">
        <v>4000</v>
      </c>
      <c r="C148" s="169" t="s">
        <v>5</v>
      </c>
      <c r="D148" s="170" t="s">
        <v>5</v>
      </c>
      <c r="E148" s="170" t="s">
        <v>5</v>
      </c>
      <c r="F148" s="169" t="s">
        <v>5</v>
      </c>
      <c r="G148" s="170" t="s">
        <v>5</v>
      </c>
      <c r="H148" s="170" t="s">
        <v>5</v>
      </c>
      <c r="I148" s="170"/>
      <c r="J148" s="170"/>
      <c r="K148" s="170"/>
      <c r="L148" s="234" t="s">
        <v>5</v>
      </c>
      <c r="M148" s="235" t="s">
        <v>5</v>
      </c>
      <c r="N148" s="236"/>
      <c r="O148" s="237">
        <f>O149+O191+O210+O231+O273</f>
        <v>0</v>
      </c>
      <c r="P148" s="237">
        <f>P149+P191+P210+P231+P273</f>
        <v>0</v>
      </c>
    </row>
    <row r="149" spans="1:16" ht="110.25" hidden="1">
      <c r="A149" s="232" t="s">
        <v>759</v>
      </c>
      <c r="B149" s="233">
        <v>4001</v>
      </c>
      <c r="C149" s="169" t="s">
        <v>5</v>
      </c>
      <c r="D149" s="170" t="s">
        <v>5</v>
      </c>
      <c r="E149" s="170" t="s">
        <v>5</v>
      </c>
      <c r="F149" s="169" t="s">
        <v>5</v>
      </c>
      <c r="G149" s="170" t="s">
        <v>5</v>
      </c>
      <c r="H149" s="170" t="s">
        <v>5</v>
      </c>
      <c r="I149" s="170"/>
      <c r="J149" s="170"/>
      <c r="K149" s="170"/>
      <c r="L149" s="234" t="s">
        <v>5</v>
      </c>
      <c r="M149" s="235" t="s">
        <v>5</v>
      </c>
      <c r="N149" s="236"/>
      <c r="O149" s="237">
        <f>SUM(O150:O190)</f>
        <v>0</v>
      </c>
      <c r="P149" s="237">
        <f>SUM(P150:P190)</f>
        <v>0</v>
      </c>
    </row>
    <row r="150" spans="1:16" ht="126" hidden="1">
      <c r="A150" s="225" t="s">
        <v>760</v>
      </c>
      <c r="B150" s="226">
        <v>4002</v>
      </c>
      <c r="C150" s="187"/>
      <c r="D150" s="187"/>
      <c r="E150" s="187"/>
      <c r="F150" s="187"/>
      <c r="G150" s="187"/>
      <c r="H150" s="187"/>
      <c r="I150" s="187"/>
      <c r="J150" s="187"/>
      <c r="K150" s="187"/>
      <c r="L150" s="706"/>
      <c r="M150" s="705"/>
      <c r="N150" s="228"/>
      <c r="O150" s="229"/>
      <c r="P150" s="229"/>
    </row>
    <row r="151" spans="1:16" ht="31.5" hidden="1">
      <c r="A151" s="225" t="s">
        <v>761</v>
      </c>
      <c r="B151" s="226">
        <v>4003</v>
      </c>
      <c r="C151" s="187"/>
      <c r="D151" s="187"/>
      <c r="E151" s="187"/>
      <c r="F151" s="187"/>
      <c r="G151" s="187"/>
      <c r="H151" s="187"/>
      <c r="I151" s="187"/>
      <c r="J151" s="187"/>
      <c r="K151" s="187"/>
      <c r="L151" s="706"/>
      <c r="M151" s="705"/>
      <c r="N151" s="228"/>
      <c r="O151" s="229"/>
      <c r="P151" s="229"/>
    </row>
    <row r="152" spans="1:16" ht="63" hidden="1">
      <c r="A152" s="225" t="s">
        <v>762</v>
      </c>
      <c r="B152" s="226">
        <v>4004</v>
      </c>
      <c r="C152" s="187"/>
      <c r="D152" s="187"/>
      <c r="E152" s="187"/>
      <c r="F152" s="187"/>
      <c r="G152" s="187"/>
      <c r="H152" s="187"/>
      <c r="I152" s="187"/>
      <c r="J152" s="187"/>
      <c r="K152" s="187"/>
      <c r="L152" s="706"/>
      <c r="M152" s="705"/>
      <c r="N152" s="228"/>
      <c r="O152" s="229"/>
      <c r="P152" s="229"/>
    </row>
    <row r="153" spans="1:16" ht="94.5" hidden="1">
      <c r="A153" s="225" t="s">
        <v>763</v>
      </c>
      <c r="B153" s="226">
        <v>4005</v>
      </c>
      <c r="C153" s="187"/>
      <c r="D153" s="187"/>
      <c r="E153" s="187"/>
      <c r="F153" s="187"/>
      <c r="G153" s="187"/>
      <c r="H153" s="187"/>
      <c r="I153" s="187"/>
      <c r="J153" s="187"/>
      <c r="K153" s="187"/>
      <c r="L153" s="706"/>
      <c r="M153" s="705"/>
      <c r="N153" s="228"/>
      <c r="O153" s="229"/>
      <c r="P153" s="229"/>
    </row>
    <row r="154" spans="1:16" ht="252" hidden="1">
      <c r="A154" s="225" t="s">
        <v>1067</v>
      </c>
      <c r="B154" s="226">
        <v>4006</v>
      </c>
      <c r="C154" s="187"/>
      <c r="D154" s="187"/>
      <c r="E154" s="187"/>
      <c r="F154" s="187"/>
      <c r="G154" s="187"/>
      <c r="H154" s="187"/>
      <c r="I154" s="187"/>
      <c r="J154" s="187"/>
      <c r="K154" s="187"/>
      <c r="L154" s="706"/>
      <c r="M154" s="705"/>
      <c r="N154" s="228"/>
      <c r="O154" s="229"/>
      <c r="P154" s="229"/>
    </row>
    <row r="155" spans="1:16" ht="173.25" hidden="1">
      <c r="A155" s="225" t="s">
        <v>1068</v>
      </c>
      <c r="B155" s="226">
        <v>4007</v>
      </c>
      <c r="C155" s="187"/>
      <c r="D155" s="187"/>
      <c r="E155" s="187"/>
      <c r="F155" s="187"/>
      <c r="G155" s="187"/>
      <c r="H155" s="187"/>
      <c r="I155" s="187"/>
      <c r="J155" s="187"/>
      <c r="K155" s="187"/>
      <c r="L155" s="706"/>
      <c r="M155" s="705"/>
      <c r="N155" s="228"/>
      <c r="O155" s="229"/>
      <c r="P155" s="229"/>
    </row>
    <row r="156" spans="1:16" ht="63" hidden="1">
      <c r="A156" s="225" t="s">
        <v>766</v>
      </c>
      <c r="B156" s="226">
        <v>4008</v>
      </c>
      <c r="C156" s="187"/>
      <c r="D156" s="187"/>
      <c r="E156" s="187"/>
      <c r="F156" s="187"/>
      <c r="G156" s="187"/>
      <c r="H156" s="187"/>
      <c r="I156" s="187"/>
      <c r="J156" s="187"/>
      <c r="K156" s="187"/>
      <c r="L156" s="706"/>
      <c r="M156" s="705"/>
      <c r="N156" s="228"/>
      <c r="O156" s="229"/>
      <c r="P156" s="229"/>
    </row>
    <row r="157" spans="1:16" ht="78.75" hidden="1">
      <c r="A157" s="225" t="s">
        <v>767</v>
      </c>
      <c r="B157" s="226">
        <v>4009</v>
      </c>
      <c r="C157" s="187"/>
      <c r="D157" s="187"/>
      <c r="E157" s="187"/>
      <c r="F157" s="187"/>
      <c r="G157" s="187"/>
      <c r="H157" s="187"/>
      <c r="I157" s="187"/>
      <c r="J157" s="187"/>
      <c r="K157" s="187"/>
      <c r="L157" s="706"/>
      <c r="M157" s="705"/>
      <c r="N157" s="228"/>
      <c r="O157" s="229"/>
      <c r="P157" s="229"/>
    </row>
    <row r="158" spans="1:16" ht="173.25" hidden="1">
      <c r="A158" s="225" t="s">
        <v>1069</v>
      </c>
      <c r="B158" s="226">
        <v>4010</v>
      </c>
      <c r="C158" s="187"/>
      <c r="D158" s="187"/>
      <c r="E158" s="187"/>
      <c r="F158" s="187"/>
      <c r="G158" s="187"/>
      <c r="H158" s="187"/>
      <c r="I158" s="187"/>
      <c r="J158" s="187"/>
      <c r="K158" s="187"/>
      <c r="L158" s="706"/>
      <c r="M158" s="705"/>
      <c r="N158" s="228"/>
      <c r="O158" s="229"/>
      <c r="P158" s="229"/>
    </row>
    <row r="159" spans="1:16" ht="47.25" hidden="1">
      <c r="A159" s="225" t="s">
        <v>769</v>
      </c>
      <c r="B159" s="226">
        <v>4011</v>
      </c>
      <c r="C159" s="187"/>
      <c r="D159" s="187"/>
      <c r="E159" s="187"/>
      <c r="F159" s="187"/>
      <c r="G159" s="187"/>
      <c r="H159" s="187"/>
      <c r="I159" s="187"/>
      <c r="J159" s="187"/>
      <c r="K159" s="187"/>
      <c r="L159" s="706"/>
      <c r="M159" s="705"/>
      <c r="N159" s="228"/>
      <c r="O159" s="229"/>
      <c r="P159" s="229"/>
    </row>
    <row r="160" spans="1:16" ht="47.25" hidden="1">
      <c r="A160" s="225" t="s">
        <v>770</v>
      </c>
      <c r="B160" s="226">
        <v>4012</v>
      </c>
      <c r="C160" s="187"/>
      <c r="D160" s="187"/>
      <c r="E160" s="187"/>
      <c r="F160" s="187"/>
      <c r="G160" s="187"/>
      <c r="H160" s="187"/>
      <c r="I160" s="187"/>
      <c r="J160" s="187"/>
      <c r="K160" s="187"/>
      <c r="L160" s="706"/>
      <c r="M160" s="705"/>
      <c r="N160" s="228"/>
      <c r="O160" s="229"/>
      <c r="P160" s="229"/>
    </row>
    <row r="161" spans="1:16" ht="63" hidden="1">
      <c r="A161" s="225" t="s">
        <v>771</v>
      </c>
      <c r="B161" s="226">
        <v>4013</v>
      </c>
      <c r="C161" s="187"/>
      <c r="D161" s="187"/>
      <c r="E161" s="187"/>
      <c r="F161" s="187"/>
      <c r="G161" s="187"/>
      <c r="H161" s="187"/>
      <c r="I161" s="187"/>
      <c r="J161" s="187"/>
      <c r="K161" s="187"/>
      <c r="L161" s="706"/>
      <c r="M161" s="705"/>
      <c r="N161" s="228"/>
      <c r="O161" s="229"/>
      <c r="P161" s="229"/>
    </row>
    <row r="162" spans="1:16" ht="63" hidden="1">
      <c r="A162" s="225" t="s">
        <v>772</v>
      </c>
      <c r="B162" s="226">
        <v>4014</v>
      </c>
      <c r="C162" s="187"/>
      <c r="D162" s="187"/>
      <c r="E162" s="187"/>
      <c r="F162" s="187"/>
      <c r="G162" s="187"/>
      <c r="H162" s="187"/>
      <c r="I162" s="187"/>
      <c r="J162" s="187"/>
      <c r="K162" s="187"/>
      <c r="L162" s="706"/>
      <c r="M162" s="705"/>
      <c r="N162" s="228"/>
      <c r="O162" s="229"/>
      <c r="P162" s="229"/>
    </row>
    <row r="163" spans="1:16" ht="47.25" hidden="1">
      <c r="A163" s="225" t="s">
        <v>773</v>
      </c>
      <c r="B163" s="226">
        <v>4015</v>
      </c>
      <c r="C163" s="187"/>
      <c r="D163" s="187"/>
      <c r="E163" s="187"/>
      <c r="F163" s="187"/>
      <c r="G163" s="187"/>
      <c r="H163" s="187"/>
      <c r="I163" s="187"/>
      <c r="J163" s="187"/>
      <c r="K163" s="187"/>
      <c r="L163" s="706"/>
      <c r="M163" s="705"/>
      <c r="N163" s="228"/>
      <c r="O163" s="229"/>
      <c r="P163" s="229"/>
    </row>
    <row r="164" spans="1:16" ht="141.75" hidden="1">
      <c r="A164" s="225" t="s">
        <v>1070</v>
      </c>
      <c r="B164" s="226">
        <v>4016</v>
      </c>
      <c r="C164" s="187"/>
      <c r="D164" s="187"/>
      <c r="E164" s="187"/>
      <c r="F164" s="187"/>
      <c r="G164" s="187"/>
      <c r="H164" s="187"/>
      <c r="I164" s="187"/>
      <c r="J164" s="187"/>
      <c r="K164" s="187"/>
      <c r="L164" s="706"/>
      <c r="M164" s="705"/>
      <c r="N164" s="228"/>
      <c r="O164" s="229"/>
      <c r="P164" s="229"/>
    </row>
    <row r="165" spans="1:16" ht="94.5" hidden="1">
      <c r="A165" s="225" t="s">
        <v>775</v>
      </c>
      <c r="B165" s="226">
        <v>4017</v>
      </c>
      <c r="C165" s="187"/>
      <c r="D165" s="187"/>
      <c r="E165" s="187"/>
      <c r="F165" s="187"/>
      <c r="G165" s="187"/>
      <c r="H165" s="187"/>
      <c r="I165" s="187"/>
      <c r="J165" s="187"/>
      <c r="K165" s="187"/>
      <c r="L165" s="706"/>
      <c r="M165" s="705"/>
      <c r="N165" s="228"/>
      <c r="O165" s="229"/>
      <c r="P165" s="229"/>
    </row>
    <row r="166" spans="1:16" ht="110.25" hidden="1">
      <c r="A166" s="225" t="s">
        <v>776</v>
      </c>
      <c r="B166" s="226">
        <v>4018</v>
      </c>
      <c r="C166" s="187"/>
      <c r="D166" s="187"/>
      <c r="E166" s="187"/>
      <c r="F166" s="187"/>
      <c r="G166" s="187"/>
      <c r="H166" s="187"/>
      <c r="I166" s="187"/>
      <c r="J166" s="187"/>
      <c r="K166" s="187"/>
      <c r="L166" s="706"/>
      <c r="M166" s="705"/>
      <c r="N166" s="228"/>
      <c r="O166" s="229"/>
      <c r="P166" s="229"/>
    </row>
    <row r="167" spans="1:16" ht="110.25" hidden="1">
      <c r="A167" s="225" t="s">
        <v>777</v>
      </c>
      <c r="B167" s="226">
        <v>4019</v>
      </c>
      <c r="C167" s="187"/>
      <c r="D167" s="187"/>
      <c r="E167" s="187"/>
      <c r="F167" s="187"/>
      <c r="G167" s="187"/>
      <c r="H167" s="187"/>
      <c r="I167" s="187"/>
      <c r="J167" s="187"/>
      <c r="K167" s="187"/>
      <c r="L167" s="706"/>
      <c r="M167" s="705"/>
      <c r="N167" s="228"/>
      <c r="O167" s="229"/>
      <c r="P167" s="229"/>
    </row>
    <row r="168" spans="1:16" ht="31.5" hidden="1">
      <c r="A168" s="225" t="s">
        <v>778</v>
      </c>
      <c r="B168" s="226">
        <v>4020</v>
      </c>
      <c r="C168" s="187"/>
      <c r="D168" s="187"/>
      <c r="E168" s="187"/>
      <c r="F168" s="187"/>
      <c r="G168" s="187"/>
      <c r="H168" s="187"/>
      <c r="I168" s="187"/>
      <c r="J168" s="187"/>
      <c r="K168" s="187"/>
      <c r="L168" s="706"/>
      <c r="M168" s="705"/>
      <c r="N168" s="228"/>
      <c r="O168" s="229"/>
      <c r="P168" s="229"/>
    </row>
    <row r="169" spans="1:16" ht="63" hidden="1">
      <c r="A169" s="225" t="s">
        <v>779</v>
      </c>
      <c r="B169" s="226">
        <v>4021</v>
      </c>
      <c r="C169" s="187"/>
      <c r="D169" s="187"/>
      <c r="E169" s="187"/>
      <c r="F169" s="187"/>
      <c r="G169" s="187"/>
      <c r="H169" s="187"/>
      <c r="I169" s="187"/>
      <c r="J169" s="187"/>
      <c r="K169" s="187"/>
      <c r="L169" s="706"/>
      <c r="M169" s="705"/>
      <c r="N169" s="228"/>
      <c r="O169" s="229"/>
      <c r="P169" s="229"/>
    </row>
    <row r="170" spans="1:16" ht="393.75" hidden="1">
      <c r="A170" s="225" t="s">
        <v>1071</v>
      </c>
      <c r="B170" s="226">
        <v>4022</v>
      </c>
      <c r="C170" s="187"/>
      <c r="D170" s="187"/>
      <c r="E170" s="187"/>
      <c r="F170" s="187"/>
      <c r="G170" s="187"/>
      <c r="H170" s="187"/>
      <c r="I170" s="187"/>
      <c r="J170" s="187"/>
      <c r="K170" s="187"/>
      <c r="L170" s="706"/>
      <c r="M170" s="705"/>
      <c r="N170" s="228"/>
      <c r="O170" s="229"/>
      <c r="P170" s="229"/>
    </row>
    <row r="171" spans="1:16" ht="409.5" hidden="1">
      <c r="A171" s="225" t="s">
        <v>1072</v>
      </c>
      <c r="B171" s="226">
        <v>4023</v>
      </c>
      <c r="C171" s="187"/>
      <c r="D171" s="187"/>
      <c r="E171" s="187"/>
      <c r="F171" s="187"/>
      <c r="G171" s="187"/>
      <c r="H171" s="187"/>
      <c r="I171" s="187"/>
      <c r="J171" s="187"/>
      <c r="K171" s="187"/>
      <c r="L171" s="706"/>
      <c r="M171" s="705"/>
      <c r="N171" s="228"/>
      <c r="O171" s="229"/>
      <c r="P171" s="229"/>
    </row>
    <row r="172" spans="1:16" ht="220.5" hidden="1">
      <c r="A172" s="225" t="s">
        <v>1073</v>
      </c>
      <c r="B172" s="226">
        <v>4024</v>
      </c>
      <c r="C172" s="187"/>
      <c r="D172" s="187"/>
      <c r="E172" s="187"/>
      <c r="F172" s="187"/>
      <c r="G172" s="187"/>
      <c r="H172" s="187"/>
      <c r="I172" s="187"/>
      <c r="J172" s="187"/>
      <c r="K172" s="187"/>
      <c r="L172" s="706"/>
      <c r="M172" s="705"/>
      <c r="N172" s="228"/>
      <c r="O172" s="229"/>
      <c r="P172" s="229"/>
    </row>
    <row r="173" spans="1:16" ht="31.5" hidden="1">
      <c r="A173" s="225" t="s">
        <v>721</v>
      </c>
      <c r="B173" s="226">
        <v>4025</v>
      </c>
      <c r="C173" s="187"/>
      <c r="D173" s="187"/>
      <c r="E173" s="187"/>
      <c r="F173" s="187"/>
      <c r="G173" s="187"/>
      <c r="H173" s="187"/>
      <c r="I173" s="187"/>
      <c r="J173" s="187"/>
      <c r="K173" s="187"/>
      <c r="L173" s="706"/>
      <c r="M173" s="705"/>
      <c r="N173" s="228"/>
      <c r="O173" s="229"/>
      <c r="P173" s="229"/>
    </row>
    <row r="174" spans="1:16" ht="94.5" hidden="1">
      <c r="A174" s="225" t="s">
        <v>783</v>
      </c>
      <c r="B174" s="226">
        <v>4026</v>
      </c>
      <c r="C174" s="187"/>
      <c r="D174" s="187"/>
      <c r="E174" s="187"/>
      <c r="F174" s="187"/>
      <c r="G174" s="187"/>
      <c r="H174" s="187"/>
      <c r="I174" s="187"/>
      <c r="J174" s="187"/>
      <c r="K174" s="187"/>
      <c r="L174" s="706"/>
      <c r="M174" s="705"/>
      <c r="N174" s="228"/>
      <c r="O174" s="229"/>
      <c r="P174" s="229"/>
    </row>
    <row r="175" spans="1:16" ht="78.75" hidden="1">
      <c r="A175" s="225" t="s">
        <v>784</v>
      </c>
      <c r="B175" s="226">
        <v>4027</v>
      </c>
      <c r="C175" s="187"/>
      <c r="D175" s="187"/>
      <c r="E175" s="187"/>
      <c r="F175" s="187"/>
      <c r="G175" s="187"/>
      <c r="H175" s="187"/>
      <c r="I175" s="187"/>
      <c r="J175" s="187"/>
      <c r="K175" s="187"/>
      <c r="L175" s="706"/>
      <c r="M175" s="705"/>
      <c r="N175" s="228"/>
      <c r="O175" s="229"/>
      <c r="P175" s="229"/>
    </row>
    <row r="176" spans="1:16" ht="63" hidden="1">
      <c r="A176" s="225" t="s">
        <v>731</v>
      </c>
      <c r="B176" s="226">
        <v>4028</v>
      </c>
      <c r="C176" s="187"/>
      <c r="D176" s="187"/>
      <c r="E176" s="187"/>
      <c r="F176" s="187"/>
      <c r="G176" s="187"/>
      <c r="H176" s="187"/>
      <c r="I176" s="187"/>
      <c r="J176" s="187"/>
      <c r="K176" s="187"/>
      <c r="L176" s="706"/>
      <c r="M176" s="705"/>
      <c r="N176" s="228"/>
      <c r="O176" s="229"/>
      <c r="P176" s="229"/>
    </row>
    <row r="177" spans="1:16" ht="126" hidden="1">
      <c r="A177" s="225" t="s">
        <v>1074</v>
      </c>
      <c r="B177" s="226">
        <v>4029</v>
      </c>
      <c r="C177" s="187"/>
      <c r="D177" s="187"/>
      <c r="E177" s="187"/>
      <c r="F177" s="187"/>
      <c r="G177" s="187"/>
      <c r="H177" s="187"/>
      <c r="I177" s="187"/>
      <c r="J177" s="187"/>
      <c r="K177" s="187"/>
      <c r="L177" s="706"/>
      <c r="M177" s="705"/>
      <c r="N177" s="228"/>
      <c r="O177" s="229"/>
      <c r="P177" s="229"/>
    </row>
    <row r="178" spans="1:16" ht="63" hidden="1">
      <c r="A178" s="225" t="s">
        <v>786</v>
      </c>
      <c r="B178" s="226">
        <v>4030</v>
      </c>
      <c r="C178" s="187"/>
      <c r="D178" s="187"/>
      <c r="E178" s="187"/>
      <c r="F178" s="187"/>
      <c r="G178" s="187"/>
      <c r="H178" s="187"/>
      <c r="I178" s="187"/>
      <c r="J178" s="187"/>
      <c r="K178" s="187"/>
      <c r="L178" s="706"/>
      <c r="M178" s="705"/>
      <c r="N178" s="228"/>
      <c r="O178" s="229"/>
      <c r="P178" s="229"/>
    </row>
    <row r="179" spans="1:16" ht="47.25" hidden="1">
      <c r="A179" s="225" t="s">
        <v>787</v>
      </c>
      <c r="B179" s="226">
        <v>4031</v>
      </c>
      <c r="C179" s="187"/>
      <c r="D179" s="187"/>
      <c r="E179" s="187"/>
      <c r="F179" s="187"/>
      <c r="G179" s="187"/>
      <c r="H179" s="187"/>
      <c r="I179" s="187"/>
      <c r="J179" s="187"/>
      <c r="K179" s="187"/>
      <c r="L179" s="706"/>
      <c r="M179" s="705"/>
      <c r="N179" s="228"/>
      <c r="O179" s="229"/>
      <c r="P179" s="229"/>
    </row>
    <row r="180" spans="1:16" ht="94.5" hidden="1">
      <c r="A180" s="225" t="s">
        <v>788</v>
      </c>
      <c r="B180" s="226">
        <v>4032</v>
      </c>
      <c r="C180" s="187"/>
      <c r="D180" s="187"/>
      <c r="E180" s="187"/>
      <c r="F180" s="187"/>
      <c r="G180" s="187"/>
      <c r="H180" s="187"/>
      <c r="I180" s="187"/>
      <c r="J180" s="187"/>
      <c r="K180" s="187"/>
      <c r="L180" s="706"/>
      <c r="M180" s="705"/>
      <c r="N180" s="228"/>
      <c r="O180" s="229"/>
      <c r="P180" s="229"/>
    </row>
    <row r="181" spans="1:16" ht="31.5" hidden="1">
      <c r="A181" s="225" t="s">
        <v>385</v>
      </c>
      <c r="B181" s="226">
        <v>4033</v>
      </c>
      <c r="C181" s="187"/>
      <c r="D181" s="187"/>
      <c r="E181" s="187"/>
      <c r="F181" s="187"/>
      <c r="G181" s="187"/>
      <c r="H181" s="187"/>
      <c r="I181" s="187"/>
      <c r="J181" s="187"/>
      <c r="K181" s="187"/>
      <c r="L181" s="706"/>
      <c r="M181" s="705"/>
      <c r="N181" s="228"/>
      <c r="O181" s="229"/>
      <c r="P181" s="229"/>
    </row>
    <row r="182" spans="1:16" ht="63" hidden="1">
      <c r="A182" s="225" t="s">
        <v>735</v>
      </c>
      <c r="B182" s="226">
        <v>4034</v>
      </c>
      <c r="C182" s="187"/>
      <c r="D182" s="187"/>
      <c r="E182" s="187"/>
      <c r="F182" s="187"/>
      <c r="G182" s="187"/>
      <c r="H182" s="187"/>
      <c r="I182" s="187"/>
      <c r="J182" s="187"/>
      <c r="K182" s="187"/>
      <c r="L182" s="706"/>
      <c r="M182" s="705"/>
      <c r="N182" s="228"/>
      <c r="O182" s="229"/>
      <c r="P182" s="229"/>
    </row>
    <row r="183" spans="1:16" ht="78.75" hidden="1">
      <c r="A183" s="225" t="s">
        <v>789</v>
      </c>
      <c r="B183" s="226">
        <v>4035</v>
      </c>
      <c r="C183" s="187"/>
      <c r="D183" s="187"/>
      <c r="E183" s="187"/>
      <c r="F183" s="187"/>
      <c r="G183" s="187"/>
      <c r="H183" s="187"/>
      <c r="I183" s="187"/>
      <c r="J183" s="187"/>
      <c r="K183" s="187"/>
      <c r="L183" s="706"/>
      <c r="M183" s="705"/>
      <c r="N183" s="228"/>
      <c r="O183" s="229"/>
      <c r="P183" s="229"/>
    </row>
    <row r="184" spans="1:16" ht="94.5" hidden="1">
      <c r="A184" s="225" t="s">
        <v>264</v>
      </c>
      <c r="B184" s="226">
        <v>4036</v>
      </c>
      <c r="C184" s="187"/>
      <c r="D184" s="187"/>
      <c r="E184" s="187"/>
      <c r="F184" s="187"/>
      <c r="G184" s="187"/>
      <c r="H184" s="187"/>
      <c r="I184" s="187"/>
      <c r="J184" s="187"/>
      <c r="K184" s="187"/>
      <c r="L184" s="706"/>
      <c r="M184" s="705"/>
      <c r="N184" s="228"/>
      <c r="O184" s="229"/>
      <c r="P184" s="229"/>
    </row>
    <row r="185" spans="1:16" ht="110.25" hidden="1">
      <c r="A185" s="225" t="s">
        <v>790</v>
      </c>
      <c r="B185" s="226">
        <v>4037</v>
      </c>
      <c r="C185" s="187"/>
      <c r="D185" s="187"/>
      <c r="E185" s="187"/>
      <c r="F185" s="187"/>
      <c r="G185" s="187"/>
      <c r="H185" s="187"/>
      <c r="I185" s="187"/>
      <c r="J185" s="187"/>
      <c r="K185" s="187"/>
      <c r="L185" s="706"/>
      <c r="M185" s="705"/>
      <c r="N185" s="228"/>
      <c r="O185" s="229"/>
      <c r="P185" s="229"/>
    </row>
    <row r="186" spans="1:16" ht="110.25" hidden="1">
      <c r="A186" s="225" t="s">
        <v>1075</v>
      </c>
      <c r="B186" s="226">
        <v>4038</v>
      </c>
      <c r="C186" s="187"/>
      <c r="D186" s="187"/>
      <c r="E186" s="187"/>
      <c r="F186" s="187"/>
      <c r="G186" s="187"/>
      <c r="H186" s="187"/>
      <c r="I186" s="187"/>
      <c r="J186" s="187"/>
      <c r="K186" s="187"/>
      <c r="L186" s="706"/>
      <c r="M186" s="705"/>
      <c r="N186" s="228"/>
      <c r="O186" s="229"/>
      <c r="P186" s="229"/>
    </row>
    <row r="187" spans="1:16" ht="47.25" hidden="1">
      <c r="A187" s="225" t="s">
        <v>792</v>
      </c>
      <c r="B187" s="226">
        <v>4039</v>
      </c>
      <c r="C187" s="187"/>
      <c r="D187" s="187"/>
      <c r="E187" s="187"/>
      <c r="F187" s="187"/>
      <c r="G187" s="187"/>
      <c r="H187" s="187"/>
      <c r="I187" s="187"/>
      <c r="J187" s="187"/>
      <c r="K187" s="187"/>
      <c r="L187" s="706"/>
      <c r="M187" s="705"/>
      <c r="N187" s="228"/>
      <c r="O187" s="229"/>
      <c r="P187" s="229"/>
    </row>
    <row r="188" spans="1:16" ht="78.75" hidden="1">
      <c r="A188" s="225" t="s">
        <v>793</v>
      </c>
      <c r="B188" s="226">
        <v>4040</v>
      </c>
      <c r="C188" s="187"/>
      <c r="D188" s="187"/>
      <c r="E188" s="187"/>
      <c r="F188" s="187"/>
      <c r="G188" s="187"/>
      <c r="H188" s="187"/>
      <c r="I188" s="187"/>
      <c r="J188" s="187"/>
      <c r="K188" s="187"/>
      <c r="L188" s="706"/>
      <c r="M188" s="705"/>
      <c r="N188" s="228"/>
      <c r="O188" s="229"/>
      <c r="P188" s="229"/>
    </row>
    <row r="189" spans="1:16" hidden="1">
      <c r="A189" s="225" t="s">
        <v>9</v>
      </c>
      <c r="B189" s="226">
        <v>4041</v>
      </c>
      <c r="C189" s="187"/>
      <c r="D189" s="187"/>
      <c r="E189" s="187"/>
      <c r="F189" s="187"/>
      <c r="G189" s="187"/>
      <c r="H189" s="187"/>
      <c r="I189" s="187"/>
      <c r="J189" s="187"/>
      <c r="K189" s="187"/>
      <c r="L189" s="706"/>
      <c r="M189" s="705"/>
      <c r="N189" s="228"/>
      <c r="O189" s="229"/>
      <c r="P189" s="229"/>
    </row>
    <row r="190" spans="1:16" hidden="1">
      <c r="A190" s="225" t="s">
        <v>9</v>
      </c>
      <c r="B190" s="226">
        <v>4042</v>
      </c>
      <c r="C190" s="187"/>
      <c r="D190" s="187"/>
      <c r="E190" s="187"/>
      <c r="F190" s="187"/>
      <c r="G190" s="187"/>
      <c r="H190" s="187"/>
      <c r="I190" s="187"/>
      <c r="J190" s="187"/>
      <c r="K190" s="187"/>
      <c r="L190" s="706"/>
      <c r="M190" s="705"/>
      <c r="N190" s="228"/>
      <c r="O190" s="229"/>
      <c r="P190" s="229"/>
    </row>
    <row r="191" spans="1:16" ht="141.75" hidden="1">
      <c r="A191" s="232" t="s">
        <v>794</v>
      </c>
      <c r="B191" s="233">
        <v>4100</v>
      </c>
      <c r="C191" s="169" t="s">
        <v>5</v>
      </c>
      <c r="D191" s="170" t="s">
        <v>5</v>
      </c>
      <c r="E191" s="170" t="s">
        <v>5</v>
      </c>
      <c r="F191" s="169" t="s">
        <v>5</v>
      </c>
      <c r="G191" s="170" t="s">
        <v>5</v>
      </c>
      <c r="H191" s="170" t="s">
        <v>5</v>
      </c>
      <c r="I191" s="170"/>
      <c r="J191" s="170"/>
      <c r="K191" s="170"/>
      <c r="L191" s="234" t="s">
        <v>5</v>
      </c>
      <c r="M191" s="235" t="s">
        <v>5</v>
      </c>
      <c r="N191" s="236"/>
      <c r="O191" s="237">
        <f>SUM(O192:O209)</f>
        <v>0</v>
      </c>
      <c r="P191" s="237">
        <f>SUM(P192:P209)</f>
        <v>0</v>
      </c>
    </row>
    <row r="192" spans="1:16" ht="31.5" hidden="1">
      <c r="A192" s="225" t="s">
        <v>453</v>
      </c>
      <c r="B192" s="226">
        <v>4101</v>
      </c>
      <c r="C192" s="187"/>
      <c r="D192" s="187"/>
      <c r="E192" s="187"/>
      <c r="F192" s="187"/>
      <c r="G192" s="187"/>
      <c r="H192" s="187"/>
      <c r="I192" s="187"/>
      <c r="J192" s="187"/>
      <c r="K192" s="187"/>
      <c r="L192" s="706"/>
      <c r="M192" s="705"/>
      <c r="N192" s="228"/>
      <c r="O192" s="229"/>
      <c r="P192" s="229"/>
    </row>
    <row r="193" spans="1:16" ht="31.5" hidden="1">
      <c r="A193" s="225" t="s">
        <v>454</v>
      </c>
      <c r="B193" s="226">
        <v>4102</v>
      </c>
      <c r="C193" s="187"/>
      <c r="D193" s="187"/>
      <c r="E193" s="187"/>
      <c r="F193" s="187"/>
      <c r="G193" s="187"/>
      <c r="H193" s="187"/>
      <c r="I193" s="187"/>
      <c r="J193" s="187"/>
      <c r="K193" s="187"/>
      <c r="L193" s="706"/>
      <c r="M193" s="705"/>
      <c r="N193" s="228"/>
      <c r="O193" s="229"/>
      <c r="P193" s="229"/>
    </row>
    <row r="194" spans="1:16" ht="63" hidden="1">
      <c r="A194" s="225" t="s">
        <v>458</v>
      </c>
      <c r="B194" s="226">
        <v>4103</v>
      </c>
      <c r="C194" s="187"/>
      <c r="D194" s="187"/>
      <c r="E194" s="187"/>
      <c r="F194" s="187"/>
      <c r="G194" s="187"/>
      <c r="H194" s="187"/>
      <c r="I194" s="187"/>
      <c r="J194" s="187"/>
      <c r="K194" s="187"/>
      <c r="L194" s="706"/>
      <c r="M194" s="705"/>
      <c r="N194" s="228"/>
      <c r="O194" s="229"/>
      <c r="P194" s="229"/>
    </row>
    <row r="195" spans="1:16" ht="31.5" hidden="1">
      <c r="A195" s="225" t="s">
        <v>459</v>
      </c>
      <c r="B195" s="226">
        <v>4104</v>
      </c>
      <c r="C195" s="187"/>
      <c r="D195" s="187"/>
      <c r="E195" s="187"/>
      <c r="F195" s="187"/>
      <c r="G195" s="187"/>
      <c r="H195" s="187"/>
      <c r="I195" s="187"/>
      <c r="J195" s="187"/>
      <c r="K195" s="187"/>
      <c r="L195" s="706"/>
      <c r="M195" s="705"/>
      <c r="N195" s="228"/>
      <c r="O195" s="229"/>
      <c r="P195" s="229"/>
    </row>
    <row r="196" spans="1:16" ht="157.5" hidden="1">
      <c r="A196" s="225" t="s">
        <v>460</v>
      </c>
      <c r="B196" s="226">
        <v>4105</v>
      </c>
      <c r="C196" s="187"/>
      <c r="D196" s="187"/>
      <c r="E196" s="187"/>
      <c r="F196" s="187"/>
      <c r="G196" s="187"/>
      <c r="H196" s="187"/>
      <c r="I196" s="187"/>
      <c r="J196" s="187"/>
      <c r="K196" s="187"/>
      <c r="L196" s="706"/>
      <c r="M196" s="705"/>
      <c r="N196" s="228"/>
      <c r="O196" s="229"/>
      <c r="P196" s="229"/>
    </row>
    <row r="197" spans="1:16" ht="94.5" hidden="1">
      <c r="A197" s="225" t="s">
        <v>461</v>
      </c>
      <c r="B197" s="226">
        <v>4106</v>
      </c>
      <c r="C197" s="187"/>
      <c r="D197" s="187"/>
      <c r="E197" s="187"/>
      <c r="F197" s="187"/>
      <c r="G197" s="187"/>
      <c r="H197" s="187"/>
      <c r="I197" s="187"/>
      <c r="J197" s="187"/>
      <c r="K197" s="187"/>
      <c r="L197" s="706"/>
      <c r="M197" s="705"/>
      <c r="N197" s="228"/>
      <c r="O197" s="229"/>
      <c r="P197" s="229"/>
    </row>
    <row r="198" spans="1:16" ht="110.25" hidden="1">
      <c r="A198" s="225" t="s">
        <v>462</v>
      </c>
      <c r="B198" s="226">
        <v>4107</v>
      </c>
      <c r="C198" s="187"/>
      <c r="D198" s="187"/>
      <c r="E198" s="187"/>
      <c r="F198" s="187"/>
      <c r="G198" s="187"/>
      <c r="H198" s="187"/>
      <c r="I198" s="187"/>
      <c r="J198" s="187"/>
      <c r="K198" s="187"/>
      <c r="L198" s="706"/>
      <c r="M198" s="705"/>
      <c r="N198" s="228"/>
      <c r="O198" s="229"/>
      <c r="P198" s="229"/>
    </row>
    <row r="199" spans="1:16" ht="63" hidden="1">
      <c r="A199" s="225" t="s">
        <v>463</v>
      </c>
      <c r="B199" s="226">
        <v>4108</v>
      </c>
      <c r="C199" s="187"/>
      <c r="D199" s="187"/>
      <c r="E199" s="187"/>
      <c r="F199" s="187"/>
      <c r="G199" s="187"/>
      <c r="H199" s="187"/>
      <c r="I199" s="187"/>
      <c r="J199" s="187"/>
      <c r="K199" s="187"/>
      <c r="L199" s="706"/>
      <c r="M199" s="705"/>
      <c r="N199" s="228"/>
      <c r="O199" s="229"/>
      <c r="P199" s="229"/>
    </row>
    <row r="200" spans="1:16" ht="63" hidden="1">
      <c r="A200" s="225" t="s">
        <v>464</v>
      </c>
      <c r="B200" s="226">
        <v>4109</v>
      </c>
      <c r="C200" s="187"/>
      <c r="D200" s="187"/>
      <c r="E200" s="187"/>
      <c r="F200" s="187"/>
      <c r="G200" s="187"/>
      <c r="H200" s="187"/>
      <c r="I200" s="187"/>
      <c r="J200" s="187"/>
      <c r="K200" s="187"/>
      <c r="L200" s="706"/>
      <c r="M200" s="705"/>
      <c r="N200" s="228"/>
      <c r="O200" s="229"/>
      <c r="P200" s="229"/>
    </row>
    <row r="201" spans="1:16" ht="173.25" hidden="1">
      <c r="A201" s="225" t="s">
        <v>465</v>
      </c>
      <c r="B201" s="226">
        <v>4110</v>
      </c>
      <c r="C201" s="187"/>
      <c r="D201" s="187"/>
      <c r="E201" s="187"/>
      <c r="F201" s="187"/>
      <c r="G201" s="187"/>
      <c r="H201" s="187"/>
      <c r="I201" s="187"/>
      <c r="J201" s="187"/>
      <c r="K201" s="187"/>
      <c r="L201" s="706"/>
      <c r="M201" s="705"/>
      <c r="N201" s="228"/>
      <c r="O201" s="229"/>
      <c r="P201" s="229"/>
    </row>
    <row r="202" spans="1:16" ht="189" hidden="1">
      <c r="A202" s="225" t="s">
        <v>466</v>
      </c>
      <c r="B202" s="226">
        <v>4111</v>
      </c>
      <c r="C202" s="187"/>
      <c r="D202" s="187"/>
      <c r="E202" s="187"/>
      <c r="F202" s="187"/>
      <c r="G202" s="187"/>
      <c r="H202" s="187"/>
      <c r="I202" s="187"/>
      <c r="J202" s="187"/>
      <c r="K202" s="187"/>
      <c r="L202" s="706"/>
      <c r="M202" s="705"/>
      <c r="N202" s="228"/>
      <c r="O202" s="229"/>
      <c r="P202" s="229"/>
    </row>
    <row r="203" spans="1:16" ht="173.25" hidden="1">
      <c r="A203" s="225" t="s">
        <v>468</v>
      </c>
      <c r="B203" s="226">
        <v>4112</v>
      </c>
      <c r="C203" s="187"/>
      <c r="D203" s="187"/>
      <c r="E203" s="187"/>
      <c r="F203" s="187"/>
      <c r="G203" s="187"/>
      <c r="H203" s="187"/>
      <c r="I203" s="187"/>
      <c r="J203" s="187"/>
      <c r="K203" s="187"/>
      <c r="L203" s="706"/>
      <c r="M203" s="705"/>
      <c r="N203" s="228"/>
      <c r="O203" s="229"/>
      <c r="P203" s="229"/>
    </row>
    <row r="204" spans="1:16" ht="189" hidden="1">
      <c r="A204" s="225" t="s">
        <v>469</v>
      </c>
      <c r="B204" s="226">
        <v>4113</v>
      </c>
      <c r="C204" s="187"/>
      <c r="D204" s="187"/>
      <c r="E204" s="187"/>
      <c r="F204" s="187"/>
      <c r="G204" s="187"/>
      <c r="H204" s="187"/>
      <c r="I204" s="187"/>
      <c r="J204" s="187"/>
      <c r="K204" s="187"/>
      <c r="L204" s="706"/>
      <c r="M204" s="705"/>
      <c r="N204" s="228"/>
      <c r="O204" s="229"/>
      <c r="P204" s="229"/>
    </row>
    <row r="205" spans="1:16" ht="47.25" hidden="1">
      <c r="A205" s="225" t="s">
        <v>475</v>
      </c>
      <c r="B205" s="226">
        <v>4114</v>
      </c>
      <c r="C205" s="187"/>
      <c r="D205" s="187"/>
      <c r="E205" s="187"/>
      <c r="F205" s="187"/>
      <c r="G205" s="187"/>
      <c r="H205" s="187"/>
      <c r="I205" s="187"/>
      <c r="J205" s="187"/>
      <c r="K205" s="187"/>
      <c r="L205" s="706"/>
      <c r="M205" s="705"/>
      <c r="N205" s="228"/>
      <c r="O205" s="229"/>
      <c r="P205" s="229"/>
    </row>
    <row r="206" spans="1:16" ht="236.25" hidden="1">
      <c r="A206" s="225" t="s">
        <v>476</v>
      </c>
      <c r="B206" s="226">
        <v>4115</v>
      </c>
      <c r="C206" s="187"/>
      <c r="D206" s="187"/>
      <c r="E206" s="187"/>
      <c r="F206" s="187"/>
      <c r="G206" s="187"/>
      <c r="H206" s="187"/>
      <c r="I206" s="187"/>
      <c r="J206" s="187"/>
      <c r="K206" s="187"/>
      <c r="L206" s="706"/>
      <c r="M206" s="705"/>
      <c r="N206" s="228"/>
      <c r="O206" s="229"/>
      <c r="P206" s="229"/>
    </row>
    <row r="207" spans="1:16" ht="204.75" hidden="1">
      <c r="A207" s="225" t="s">
        <v>477</v>
      </c>
      <c r="B207" s="226">
        <v>4116</v>
      </c>
      <c r="C207" s="187"/>
      <c r="D207" s="187"/>
      <c r="E207" s="187"/>
      <c r="F207" s="187"/>
      <c r="G207" s="187"/>
      <c r="H207" s="187"/>
      <c r="I207" s="187"/>
      <c r="J207" s="187"/>
      <c r="K207" s="187"/>
      <c r="L207" s="706"/>
      <c r="M207" s="705"/>
      <c r="N207" s="228"/>
      <c r="O207" s="229"/>
      <c r="P207" s="229"/>
    </row>
    <row r="208" spans="1:16" hidden="1">
      <c r="A208" s="225" t="s">
        <v>9</v>
      </c>
      <c r="B208" s="226">
        <v>4117</v>
      </c>
      <c r="C208" s="187"/>
      <c r="D208" s="187"/>
      <c r="E208" s="187"/>
      <c r="F208" s="187"/>
      <c r="G208" s="187"/>
      <c r="H208" s="187"/>
      <c r="I208" s="187"/>
      <c r="J208" s="187"/>
      <c r="K208" s="187"/>
      <c r="L208" s="706"/>
      <c r="M208" s="705"/>
      <c r="N208" s="228"/>
      <c r="O208" s="229"/>
      <c r="P208" s="229"/>
    </row>
    <row r="209" spans="1:16" hidden="1">
      <c r="A209" s="225" t="s">
        <v>9</v>
      </c>
      <c r="B209" s="240">
        <v>4118</v>
      </c>
      <c r="C209" s="187"/>
      <c r="D209" s="187"/>
      <c r="E209" s="187"/>
      <c r="F209" s="187"/>
      <c r="G209" s="187"/>
      <c r="H209" s="187"/>
      <c r="I209" s="187"/>
      <c r="J209" s="187"/>
      <c r="K209" s="187"/>
      <c r="L209" s="706"/>
      <c r="M209" s="705"/>
      <c r="N209" s="228"/>
      <c r="O209" s="229"/>
      <c r="P209" s="229"/>
    </row>
    <row r="210" spans="1:16" ht="141.75" hidden="1">
      <c r="A210" s="232" t="s">
        <v>795</v>
      </c>
      <c r="B210" s="233">
        <v>4200</v>
      </c>
      <c r="C210" s="169" t="s">
        <v>5</v>
      </c>
      <c r="D210" s="170" t="s">
        <v>5</v>
      </c>
      <c r="E210" s="170" t="s">
        <v>5</v>
      </c>
      <c r="F210" s="169" t="s">
        <v>5</v>
      </c>
      <c r="G210" s="170" t="s">
        <v>5</v>
      </c>
      <c r="H210" s="170" t="s">
        <v>5</v>
      </c>
      <c r="I210" s="170"/>
      <c r="J210" s="170"/>
      <c r="K210" s="170"/>
      <c r="L210" s="234" t="s">
        <v>5</v>
      </c>
      <c r="M210" s="235" t="s">
        <v>5</v>
      </c>
      <c r="N210" s="236"/>
      <c r="O210" s="237">
        <f>O211+O225+O228</f>
        <v>0</v>
      </c>
      <c r="P210" s="237">
        <f>P211+P225+P228</f>
        <v>0</v>
      </c>
    </row>
    <row r="211" spans="1:16" ht="78.75" hidden="1">
      <c r="A211" s="232" t="s">
        <v>796</v>
      </c>
      <c r="B211" s="233">
        <v>4201</v>
      </c>
      <c r="C211" s="169" t="s">
        <v>5</v>
      </c>
      <c r="D211" s="170" t="s">
        <v>5</v>
      </c>
      <c r="E211" s="170" t="s">
        <v>5</v>
      </c>
      <c r="F211" s="169" t="s">
        <v>5</v>
      </c>
      <c r="G211" s="170" t="s">
        <v>5</v>
      </c>
      <c r="H211" s="170" t="s">
        <v>5</v>
      </c>
      <c r="I211" s="170"/>
      <c r="J211" s="170"/>
      <c r="K211" s="170"/>
      <c r="L211" s="234" t="s">
        <v>5</v>
      </c>
      <c r="M211" s="235" t="s">
        <v>5</v>
      </c>
      <c r="N211" s="236"/>
      <c r="O211" s="237">
        <f>SUM(O212:O224)</f>
        <v>0</v>
      </c>
      <c r="P211" s="237">
        <f>SUM(P212:P224)</f>
        <v>0</v>
      </c>
    </row>
    <row r="212" spans="1:16" hidden="1">
      <c r="A212" s="225" t="s">
        <v>797</v>
      </c>
      <c r="B212" s="226">
        <v>4202</v>
      </c>
      <c r="C212" s="187"/>
      <c r="D212" s="187"/>
      <c r="E212" s="187"/>
      <c r="F212" s="187"/>
      <c r="G212" s="187"/>
      <c r="H212" s="187"/>
      <c r="I212" s="187"/>
      <c r="J212" s="187"/>
      <c r="K212" s="187"/>
      <c r="L212" s="706"/>
      <c r="M212" s="705"/>
      <c r="N212" s="228"/>
      <c r="O212" s="229"/>
      <c r="P212" s="229"/>
    </row>
    <row r="213" spans="1:16" ht="63" hidden="1">
      <c r="A213" s="225" t="s">
        <v>798</v>
      </c>
      <c r="B213" s="226">
        <v>4203</v>
      </c>
      <c r="C213" s="187"/>
      <c r="D213" s="187"/>
      <c r="E213" s="187"/>
      <c r="F213" s="187"/>
      <c r="G213" s="187"/>
      <c r="H213" s="187"/>
      <c r="I213" s="187"/>
      <c r="J213" s="187"/>
      <c r="K213" s="187"/>
      <c r="L213" s="706"/>
      <c r="M213" s="705"/>
      <c r="N213" s="228"/>
      <c r="O213" s="229"/>
      <c r="P213" s="229"/>
    </row>
    <row r="214" spans="1:16" ht="31.5" hidden="1">
      <c r="A214" s="225" t="s">
        <v>482</v>
      </c>
      <c r="B214" s="226">
        <v>4204</v>
      </c>
      <c r="C214" s="187"/>
      <c r="D214" s="187"/>
      <c r="E214" s="187"/>
      <c r="F214" s="187"/>
      <c r="G214" s="187"/>
      <c r="H214" s="187"/>
      <c r="I214" s="187"/>
      <c r="J214" s="187"/>
      <c r="K214" s="187"/>
      <c r="L214" s="706"/>
      <c r="M214" s="705"/>
      <c r="N214" s="228"/>
      <c r="O214" s="229"/>
      <c r="P214" s="229"/>
    </row>
    <row r="215" spans="1:16" ht="78.75" hidden="1">
      <c r="A215" s="225" t="s">
        <v>799</v>
      </c>
      <c r="B215" s="226">
        <v>4205</v>
      </c>
      <c r="C215" s="187"/>
      <c r="D215" s="187"/>
      <c r="E215" s="187"/>
      <c r="F215" s="187"/>
      <c r="G215" s="187"/>
      <c r="H215" s="187"/>
      <c r="I215" s="187"/>
      <c r="J215" s="187"/>
      <c r="K215" s="187"/>
      <c r="L215" s="706"/>
      <c r="M215" s="705"/>
      <c r="N215" s="228"/>
      <c r="O215" s="229"/>
      <c r="P215" s="229"/>
    </row>
    <row r="216" spans="1:16" ht="78.75" hidden="1">
      <c r="A216" s="225" t="s">
        <v>800</v>
      </c>
      <c r="B216" s="226">
        <v>4206</v>
      </c>
      <c r="C216" s="187"/>
      <c r="D216" s="187"/>
      <c r="E216" s="187"/>
      <c r="F216" s="187"/>
      <c r="G216" s="187"/>
      <c r="H216" s="187"/>
      <c r="I216" s="187"/>
      <c r="J216" s="187"/>
      <c r="K216" s="187"/>
      <c r="L216" s="706"/>
      <c r="M216" s="705"/>
      <c r="N216" s="228"/>
      <c r="O216" s="229"/>
      <c r="P216" s="229"/>
    </row>
    <row r="217" spans="1:16" ht="78.75" hidden="1">
      <c r="A217" s="225" t="s">
        <v>801</v>
      </c>
      <c r="B217" s="226">
        <v>4207</v>
      </c>
      <c r="C217" s="187"/>
      <c r="D217" s="187"/>
      <c r="E217" s="187"/>
      <c r="F217" s="187"/>
      <c r="G217" s="187"/>
      <c r="H217" s="187"/>
      <c r="I217" s="187"/>
      <c r="J217" s="187"/>
      <c r="K217" s="187"/>
      <c r="L217" s="706"/>
      <c r="M217" s="705"/>
      <c r="N217" s="228"/>
      <c r="O217" s="229"/>
      <c r="P217" s="229"/>
    </row>
    <row r="218" spans="1:16" ht="31.5" hidden="1">
      <c r="A218" s="225" t="s">
        <v>745</v>
      </c>
      <c r="B218" s="226">
        <v>4208</v>
      </c>
      <c r="C218" s="187"/>
      <c r="D218" s="187"/>
      <c r="E218" s="187"/>
      <c r="F218" s="187"/>
      <c r="G218" s="187"/>
      <c r="H218" s="187"/>
      <c r="I218" s="187"/>
      <c r="J218" s="187"/>
      <c r="K218" s="187"/>
      <c r="L218" s="706"/>
      <c r="M218" s="705"/>
      <c r="N218" s="228"/>
      <c r="O218" s="229"/>
      <c r="P218" s="229"/>
    </row>
    <row r="219" spans="1:16" hidden="1">
      <c r="A219" s="225" t="s">
        <v>486</v>
      </c>
      <c r="B219" s="226">
        <v>4209</v>
      </c>
      <c r="C219" s="187"/>
      <c r="D219" s="187"/>
      <c r="E219" s="187"/>
      <c r="F219" s="187"/>
      <c r="G219" s="187"/>
      <c r="H219" s="187"/>
      <c r="I219" s="187"/>
      <c r="J219" s="187"/>
      <c r="K219" s="187"/>
      <c r="L219" s="706"/>
      <c r="M219" s="705"/>
      <c r="N219" s="228"/>
      <c r="O219" s="229"/>
      <c r="P219" s="229"/>
    </row>
    <row r="220" spans="1:16" ht="94.5" hidden="1">
      <c r="A220" s="225" t="s">
        <v>493</v>
      </c>
      <c r="B220" s="226">
        <v>4210</v>
      </c>
      <c r="C220" s="187"/>
      <c r="D220" s="187"/>
      <c r="E220" s="187"/>
      <c r="F220" s="187"/>
      <c r="G220" s="187"/>
      <c r="H220" s="187"/>
      <c r="I220" s="187"/>
      <c r="J220" s="187"/>
      <c r="K220" s="187"/>
      <c r="L220" s="706"/>
      <c r="M220" s="705"/>
      <c r="N220" s="228"/>
      <c r="O220" s="229"/>
      <c r="P220" s="229"/>
    </row>
    <row r="221" spans="1:16" ht="126" hidden="1">
      <c r="A221" s="225" t="s">
        <v>494</v>
      </c>
      <c r="B221" s="226">
        <v>4211</v>
      </c>
      <c r="C221" s="187"/>
      <c r="D221" s="187"/>
      <c r="E221" s="187"/>
      <c r="F221" s="187"/>
      <c r="G221" s="187"/>
      <c r="H221" s="187"/>
      <c r="I221" s="187"/>
      <c r="J221" s="187"/>
      <c r="K221" s="187"/>
      <c r="L221" s="706"/>
      <c r="M221" s="705"/>
      <c r="N221" s="228"/>
      <c r="O221" s="229"/>
      <c r="P221" s="229"/>
    </row>
    <row r="222" spans="1:16" ht="78.75" hidden="1">
      <c r="A222" s="225" t="s">
        <v>497</v>
      </c>
      <c r="B222" s="226">
        <v>4212</v>
      </c>
      <c r="C222" s="187"/>
      <c r="D222" s="187"/>
      <c r="E222" s="187"/>
      <c r="F222" s="187"/>
      <c r="G222" s="187"/>
      <c r="H222" s="187"/>
      <c r="I222" s="187"/>
      <c r="J222" s="187"/>
      <c r="K222" s="187"/>
      <c r="L222" s="706"/>
      <c r="M222" s="705"/>
      <c r="N222" s="228"/>
      <c r="O222" s="229"/>
      <c r="P222" s="229"/>
    </row>
    <row r="223" spans="1:16" ht="94.5" hidden="1">
      <c r="A223" s="225" t="s">
        <v>746</v>
      </c>
      <c r="B223" s="226">
        <v>4213</v>
      </c>
      <c r="C223" s="187"/>
      <c r="D223" s="187"/>
      <c r="E223" s="187"/>
      <c r="F223" s="187"/>
      <c r="G223" s="187"/>
      <c r="H223" s="187"/>
      <c r="I223" s="187"/>
      <c r="J223" s="187"/>
      <c r="K223" s="187"/>
      <c r="L223" s="706"/>
      <c r="M223" s="705"/>
      <c r="N223" s="228"/>
      <c r="O223" s="229"/>
      <c r="P223" s="229"/>
    </row>
    <row r="224" spans="1:16" ht="63" hidden="1">
      <c r="A224" s="225" t="s">
        <v>802</v>
      </c>
      <c r="B224" s="226">
        <v>4214</v>
      </c>
      <c r="C224" s="187"/>
      <c r="D224" s="187"/>
      <c r="E224" s="187"/>
      <c r="F224" s="187"/>
      <c r="G224" s="187"/>
      <c r="H224" s="187"/>
      <c r="I224" s="187"/>
      <c r="J224" s="187"/>
      <c r="K224" s="187"/>
      <c r="L224" s="706"/>
      <c r="M224" s="705"/>
      <c r="N224" s="228"/>
      <c r="O224" s="229"/>
      <c r="P224" s="229"/>
    </row>
    <row r="225" spans="1:16" ht="141.75" hidden="1">
      <c r="A225" s="232" t="s">
        <v>803</v>
      </c>
      <c r="B225" s="233">
        <v>4300</v>
      </c>
      <c r="C225" s="169" t="s">
        <v>5</v>
      </c>
      <c r="D225" s="170" t="s">
        <v>5</v>
      </c>
      <c r="E225" s="170" t="s">
        <v>5</v>
      </c>
      <c r="F225" s="169" t="s">
        <v>5</v>
      </c>
      <c r="G225" s="170" t="s">
        <v>5</v>
      </c>
      <c r="H225" s="170" t="s">
        <v>5</v>
      </c>
      <c r="I225" s="170"/>
      <c r="J225" s="170"/>
      <c r="K225" s="170"/>
      <c r="L225" s="234" t="s">
        <v>5</v>
      </c>
      <c r="M225" s="235" t="s">
        <v>5</v>
      </c>
      <c r="N225" s="236"/>
      <c r="O225" s="237">
        <f>SUM(O226:O227)</f>
        <v>0</v>
      </c>
      <c r="P225" s="237">
        <f>SUM(P226:P227)</f>
        <v>0</v>
      </c>
    </row>
    <row r="226" spans="1:16" hidden="1">
      <c r="A226" s="225" t="s">
        <v>9</v>
      </c>
      <c r="B226" s="226">
        <v>4301</v>
      </c>
      <c r="C226" s="184"/>
      <c r="D226" s="191"/>
      <c r="E226" s="191"/>
      <c r="F226" s="184"/>
      <c r="G226" s="191"/>
      <c r="H226" s="191"/>
      <c r="I226" s="191"/>
      <c r="J226" s="191"/>
      <c r="K226" s="191"/>
      <c r="L226" s="230"/>
      <c r="M226" s="231"/>
      <c r="N226" s="228"/>
      <c r="O226" s="229"/>
      <c r="P226" s="229"/>
    </row>
    <row r="227" spans="1:16" hidden="1">
      <c r="A227" s="225" t="s">
        <v>9</v>
      </c>
      <c r="B227" s="226">
        <v>4302</v>
      </c>
      <c r="C227" s="184"/>
      <c r="D227" s="191"/>
      <c r="E227" s="191"/>
      <c r="F227" s="184"/>
      <c r="G227" s="191"/>
      <c r="H227" s="191"/>
      <c r="I227" s="191"/>
      <c r="J227" s="191"/>
      <c r="K227" s="191"/>
      <c r="L227" s="230"/>
      <c r="M227" s="231"/>
      <c r="N227" s="228"/>
      <c r="O227" s="229"/>
      <c r="P227" s="229"/>
    </row>
    <row r="228" spans="1:16" ht="126" hidden="1">
      <c r="A228" s="232" t="s">
        <v>804</v>
      </c>
      <c r="B228" s="233">
        <v>4400</v>
      </c>
      <c r="C228" s="169" t="s">
        <v>5</v>
      </c>
      <c r="D228" s="170" t="s">
        <v>5</v>
      </c>
      <c r="E228" s="170" t="s">
        <v>5</v>
      </c>
      <c r="F228" s="169" t="s">
        <v>5</v>
      </c>
      <c r="G228" s="170" t="s">
        <v>5</v>
      </c>
      <c r="H228" s="170" t="s">
        <v>5</v>
      </c>
      <c r="I228" s="170"/>
      <c r="J228" s="170"/>
      <c r="K228" s="170"/>
      <c r="L228" s="234" t="s">
        <v>5</v>
      </c>
      <c r="M228" s="235" t="s">
        <v>5</v>
      </c>
      <c r="N228" s="236"/>
      <c r="O228" s="237">
        <f>SUM(O229:O230)</f>
        <v>0</v>
      </c>
      <c r="P228" s="237">
        <f>SUM(P229:P230)</f>
        <v>0</v>
      </c>
    </row>
    <row r="229" spans="1:16" hidden="1">
      <c r="A229" s="225" t="s">
        <v>9</v>
      </c>
      <c r="B229" s="226">
        <v>4401</v>
      </c>
      <c r="C229" s="184"/>
      <c r="D229" s="191"/>
      <c r="E229" s="191"/>
      <c r="F229" s="184"/>
      <c r="G229" s="191"/>
      <c r="H229" s="191"/>
      <c r="I229" s="191"/>
      <c r="J229" s="191"/>
      <c r="K229" s="191"/>
      <c r="L229" s="230"/>
      <c r="M229" s="231"/>
      <c r="N229" s="228"/>
      <c r="O229" s="229"/>
      <c r="P229" s="229"/>
    </row>
    <row r="230" spans="1:16" hidden="1">
      <c r="A230" s="225" t="s">
        <v>9</v>
      </c>
      <c r="B230" s="226">
        <v>4402</v>
      </c>
      <c r="C230" s="184"/>
      <c r="D230" s="191"/>
      <c r="E230" s="191"/>
      <c r="F230" s="184"/>
      <c r="G230" s="191"/>
      <c r="H230" s="191"/>
      <c r="I230" s="191"/>
      <c r="J230" s="191"/>
      <c r="K230" s="191"/>
      <c r="L230" s="230"/>
      <c r="M230" s="231"/>
      <c r="N230" s="228"/>
      <c r="O230" s="229"/>
      <c r="P230" s="229"/>
    </row>
    <row r="231" spans="1:16" ht="173.25" hidden="1">
      <c r="A231" s="232" t="s">
        <v>805</v>
      </c>
      <c r="B231" s="233">
        <v>4500</v>
      </c>
      <c r="C231" s="169" t="s">
        <v>5</v>
      </c>
      <c r="D231" s="170" t="s">
        <v>5</v>
      </c>
      <c r="E231" s="170" t="s">
        <v>5</v>
      </c>
      <c r="F231" s="169" t="s">
        <v>5</v>
      </c>
      <c r="G231" s="170" t="s">
        <v>5</v>
      </c>
      <c r="H231" s="170" t="s">
        <v>5</v>
      </c>
      <c r="I231" s="170"/>
      <c r="J231" s="170"/>
      <c r="K231" s="170"/>
      <c r="L231" s="234" t="s">
        <v>5</v>
      </c>
      <c r="M231" s="235" t="s">
        <v>5</v>
      </c>
      <c r="N231" s="236"/>
      <c r="O231" s="237">
        <f>O232+O270</f>
        <v>0</v>
      </c>
      <c r="P231" s="237">
        <f>P232+P270</f>
        <v>0</v>
      </c>
    </row>
    <row r="232" spans="1:16" ht="63" hidden="1">
      <c r="A232" s="232" t="s">
        <v>806</v>
      </c>
      <c r="B232" s="233">
        <v>4501</v>
      </c>
      <c r="C232" s="169" t="s">
        <v>5</v>
      </c>
      <c r="D232" s="170" t="s">
        <v>5</v>
      </c>
      <c r="E232" s="170" t="s">
        <v>5</v>
      </c>
      <c r="F232" s="169" t="s">
        <v>5</v>
      </c>
      <c r="G232" s="170" t="s">
        <v>5</v>
      </c>
      <c r="H232" s="170" t="s">
        <v>5</v>
      </c>
      <c r="I232" s="170"/>
      <c r="J232" s="170"/>
      <c r="K232" s="170"/>
      <c r="L232" s="234" t="s">
        <v>5</v>
      </c>
      <c r="M232" s="235" t="s">
        <v>5</v>
      </c>
      <c r="N232" s="236"/>
      <c r="O232" s="237">
        <f>SUM(O233:O269)</f>
        <v>0</v>
      </c>
      <c r="P232" s="237">
        <f>SUM(P233:P269)</f>
        <v>0</v>
      </c>
    </row>
    <row r="233" spans="1:16" ht="78.75" hidden="1">
      <c r="A233" s="225" t="s">
        <v>499</v>
      </c>
      <c r="B233" s="226">
        <v>4502</v>
      </c>
      <c r="C233" s="184"/>
      <c r="D233" s="191"/>
      <c r="E233" s="191"/>
      <c r="F233" s="184"/>
      <c r="G233" s="191"/>
      <c r="H233" s="191"/>
      <c r="I233" s="191"/>
      <c r="J233" s="191"/>
      <c r="K233" s="191"/>
      <c r="L233" s="230"/>
      <c r="M233" s="231"/>
      <c r="N233" s="228"/>
      <c r="O233" s="229"/>
      <c r="P233" s="229"/>
    </row>
    <row r="234" spans="1:16" ht="78.75" hidden="1">
      <c r="A234" s="225" t="s">
        <v>503</v>
      </c>
      <c r="B234" s="226">
        <v>4503</v>
      </c>
      <c r="C234" s="184"/>
      <c r="D234" s="191"/>
      <c r="E234" s="191"/>
      <c r="F234" s="184"/>
      <c r="G234" s="191"/>
      <c r="H234" s="191"/>
      <c r="I234" s="191"/>
      <c r="J234" s="191"/>
      <c r="K234" s="191"/>
      <c r="L234" s="230"/>
      <c r="M234" s="231"/>
      <c r="N234" s="228"/>
      <c r="O234" s="229"/>
      <c r="P234" s="229"/>
    </row>
    <row r="235" spans="1:16" ht="94.5" hidden="1">
      <c r="A235" s="225" t="s">
        <v>507</v>
      </c>
      <c r="B235" s="226">
        <v>4504</v>
      </c>
      <c r="C235" s="184"/>
      <c r="D235" s="191"/>
      <c r="E235" s="191"/>
      <c r="F235" s="184"/>
      <c r="G235" s="191"/>
      <c r="H235" s="191"/>
      <c r="I235" s="191"/>
      <c r="J235" s="191"/>
      <c r="K235" s="191"/>
      <c r="L235" s="230"/>
      <c r="M235" s="231"/>
      <c r="N235" s="228"/>
      <c r="O235" s="229"/>
      <c r="P235" s="229"/>
    </row>
    <row r="236" spans="1:16" ht="78.75" hidden="1">
      <c r="A236" s="225" t="s">
        <v>512</v>
      </c>
      <c r="B236" s="226">
        <v>4505</v>
      </c>
      <c r="C236" s="184"/>
      <c r="D236" s="191"/>
      <c r="E236" s="191"/>
      <c r="F236" s="184"/>
      <c r="G236" s="191"/>
      <c r="H236" s="191"/>
      <c r="I236" s="191"/>
      <c r="J236" s="191"/>
      <c r="K236" s="191"/>
      <c r="L236" s="230"/>
      <c r="M236" s="231"/>
      <c r="N236" s="228"/>
      <c r="O236" s="229"/>
      <c r="P236" s="229"/>
    </row>
    <row r="237" spans="1:16" ht="47.25" hidden="1">
      <c r="A237" s="225" t="s">
        <v>513</v>
      </c>
      <c r="B237" s="226">
        <v>4506</v>
      </c>
      <c r="C237" s="184"/>
      <c r="D237" s="191"/>
      <c r="E237" s="191"/>
      <c r="F237" s="184"/>
      <c r="G237" s="191"/>
      <c r="H237" s="191"/>
      <c r="I237" s="191"/>
      <c r="J237" s="191"/>
      <c r="K237" s="191"/>
      <c r="L237" s="230"/>
      <c r="M237" s="231"/>
      <c r="N237" s="228"/>
      <c r="O237" s="229"/>
      <c r="P237" s="229"/>
    </row>
    <row r="238" spans="1:16" ht="31.5" hidden="1">
      <c r="A238" s="225" t="s">
        <v>514</v>
      </c>
      <c r="B238" s="226">
        <v>4507</v>
      </c>
      <c r="C238" s="184"/>
      <c r="D238" s="191"/>
      <c r="E238" s="191"/>
      <c r="F238" s="184"/>
      <c r="G238" s="191"/>
      <c r="H238" s="191"/>
      <c r="I238" s="191"/>
      <c r="J238" s="191"/>
      <c r="K238" s="191"/>
      <c r="L238" s="230"/>
      <c r="M238" s="231"/>
      <c r="N238" s="228"/>
      <c r="O238" s="229"/>
      <c r="P238" s="229"/>
    </row>
    <row r="239" spans="1:16" ht="47.25" hidden="1">
      <c r="A239" s="225" t="s">
        <v>517</v>
      </c>
      <c r="B239" s="226">
        <v>4508</v>
      </c>
      <c r="C239" s="184"/>
      <c r="D239" s="191"/>
      <c r="E239" s="191"/>
      <c r="F239" s="184"/>
      <c r="G239" s="191"/>
      <c r="H239" s="191"/>
      <c r="I239" s="191"/>
      <c r="J239" s="191"/>
      <c r="K239" s="191"/>
      <c r="L239" s="230"/>
      <c r="M239" s="231"/>
      <c r="N239" s="228"/>
      <c r="O239" s="229"/>
      <c r="P239" s="229"/>
    </row>
    <row r="240" spans="1:16" ht="47.25" hidden="1">
      <c r="A240" s="225" t="s">
        <v>518</v>
      </c>
      <c r="B240" s="226">
        <v>4509</v>
      </c>
      <c r="C240" s="184"/>
      <c r="D240" s="191"/>
      <c r="E240" s="191"/>
      <c r="F240" s="184"/>
      <c r="G240" s="191"/>
      <c r="H240" s="191"/>
      <c r="I240" s="191"/>
      <c r="J240" s="191"/>
      <c r="K240" s="191"/>
      <c r="L240" s="230"/>
      <c r="M240" s="231"/>
      <c r="N240" s="228"/>
      <c r="O240" s="229"/>
      <c r="P240" s="229"/>
    </row>
    <row r="241" spans="1:16" ht="31.5" hidden="1">
      <c r="A241" s="225" t="s">
        <v>519</v>
      </c>
      <c r="B241" s="226">
        <v>4510</v>
      </c>
      <c r="C241" s="184"/>
      <c r="D241" s="191"/>
      <c r="E241" s="191"/>
      <c r="F241" s="184"/>
      <c r="G241" s="191"/>
      <c r="H241" s="191"/>
      <c r="I241" s="191"/>
      <c r="J241" s="191"/>
      <c r="K241" s="191"/>
      <c r="L241" s="230"/>
      <c r="M241" s="231"/>
      <c r="N241" s="228"/>
      <c r="O241" s="229"/>
      <c r="P241" s="229"/>
    </row>
    <row r="242" spans="1:16" ht="63" hidden="1">
      <c r="A242" s="225" t="s">
        <v>522</v>
      </c>
      <c r="B242" s="226">
        <v>4511</v>
      </c>
      <c r="C242" s="184"/>
      <c r="D242" s="191"/>
      <c r="E242" s="191"/>
      <c r="F242" s="184"/>
      <c r="G242" s="191"/>
      <c r="H242" s="191"/>
      <c r="I242" s="191"/>
      <c r="J242" s="191"/>
      <c r="K242" s="191"/>
      <c r="L242" s="230"/>
      <c r="M242" s="231"/>
      <c r="N242" s="228"/>
      <c r="O242" s="229"/>
      <c r="P242" s="229"/>
    </row>
    <row r="243" spans="1:16" ht="31.5" hidden="1">
      <c r="A243" s="225" t="s">
        <v>527</v>
      </c>
      <c r="B243" s="226">
        <v>4512</v>
      </c>
      <c r="C243" s="184"/>
      <c r="D243" s="191"/>
      <c r="E243" s="191"/>
      <c r="F243" s="184"/>
      <c r="G243" s="191"/>
      <c r="H243" s="191"/>
      <c r="I243" s="191"/>
      <c r="J243" s="191"/>
      <c r="K243" s="191"/>
      <c r="L243" s="230"/>
      <c r="M243" s="231"/>
      <c r="N243" s="228"/>
      <c r="O243" s="229"/>
      <c r="P243" s="229"/>
    </row>
    <row r="244" spans="1:16" ht="94.5" hidden="1">
      <c r="A244" s="225" t="s">
        <v>528</v>
      </c>
      <c r="B244" s="226">
        <v>4513</v>
      </c>
      <c r="C244" s="184"/>
      <c r="D244" s="191"/>
      <c r="E244" s="191"/>
      <c r="F244" s="184"/>
      <c r="G244" s="191"/>
      <c r="H244" s="191"/>
      <c r="I244" s="191"/>
      <c r="J244" s="191"/>
      <c r="K244" s="191"/>
      <c r="L244" s="230"/>
      <c r="M244" s="231"/>
      <c r="N244" s="228"/>
      <c r="O244" s="229"/>
      <c r="P244" s="229"/>
    </row>
    <row r="245" spans="1:16" ht="63" hidden="1">
      <c r="A245" s="225" t="s">
        <v>529</v>
      </c>
      <c r="B245" s="226">
        <v>4514</v>
      </c>
      <c r="C245" s="184"/>
      <c r="D245" s="191"/>
      <c r="E245" s="191"/>
      <c r="F245" s="184"/>
      <c r="G245" s="191"/>
      <c r="H245" s="191"/>
      <c r="I245" s="191"/>
      <c r="J245" s="191"/>
      <c r="K245" s="191"/>
      <c r="L245" s="230"/>
      <c r="M245" s="231"/>
      <c r="N245" s="228"/>
      <c r="O245" s="229"/>
      <c r="P245" s="229"/>
    </row>
    <row r="246" spans="1:16" ht="47.25" hidden="1">
      <c r="A246" s="225" t="s">
        <v>532</v>
      </c>
      <c r="B246" s="226">
        <v>4515</v>
      </c>
      <c r="C246" s="184"/>
      <c r="D246" s="191"/>
      <c r="E246" s="191"/>
      <c r="F246" s="184"/>
      <c r="G246" s="191"/>
      <c r="H246" s="191"/>
      <c r="I246" s="191"/>
      <c r="J246" s="191"/>
      <c r="K246" s="191"/>
      <c r="L246" s="230"/>
      <c r="M246" s="231"/>
      <c r="N246" s="228"/>
      <c r="O246" s="229"/>
      <c r="P246" s="229"/>
    </row>
    <row r="247" spans="1:16" ht="126" hidden="1">
      <c r="A247" s="225" t="s">
        <v>535</v>
      </c>
      <c r="B247" s="226">
        <v>4516</v>
      </c>
      <c r="C247" s="184"/>
      <c r="D247" s="191"/>
      <c r="E247" s="191"/>
      <c r="F247" s="184"/>
      <c r="G247" s="191"/>
      <c r="H247" s="191"/>
      <c r="I247" s="191"/>
      <c r="J247" s="191"/>
      <c r="K247" s="191"/>
      <c r="L247" s="230"/>
      <c r="M247" s="231"/>
      <c r="N247" s="228"/>
      <c r="O247" s="229"/>
      <c r="P247" s="229"/>
    </row>
    <row r="248" spans="1:16" ht="47.25" hidden="1">
      <c r="A248" s="225" t="s">
        <v>539</v>
      </c>
      <c r="B248" s="226">
        <v>4517</v>
      </c>
      <c r="C248" s="184"/>
      <c r="D248" s="191"/>
      <c r="E248" s="191"/>
      <c r="F248" s="184"/>
      <c r="G248" s="191"/>
      <c r="H248" s="191"/>
      <c r="I248" s="191"/>
      <c r="J248" s="191"/>
      <c r="K248" s="191"/>
      <c r="L248" s="230"/>
      <c r="M248" s="231"/>
      <c r="N248" s="228"/>
      <c r="O248" s="229"/>
      <c r="P248" s="229"/>
    </row>
    <row r="249" spans="1:16" ht="78.75" hidden="1">
      <c r="A249" s="225" t="s">
        <v>550</v>
      </c>
      <c r="B249" s="226">
        <v>4518</v>
      </c>
      <c r="C249" s="184"/>
      <c r="D249" s="191"/>
      <c r="E249" s="191"/>
      <c r="F249" s="184"/>
      <c r="G249" s="191"/>
      <c r="H249" s="191"/>
      <c r="I249" s="191"/>
      <c r="J249" s="191"/>
      <c r="K249" s="191"/>
      <c r="L249" s="230"/>
      <c r="M249" s="231"/>
      <c r="N249" s="228"/>
      <c r="O249" s="229"/>
      <c r="P249" s="229"/>
    </row>
    <row r="250" spans="1:16" ht="47.25" hidden="1">
      <c r="A250" s="225" t="s">
        <v>559</v>
      </c>
      <c r="B250" s="226">
        <v>4519</v>
      </c>
      <c r="C250" s="184"/>
      <c r="D250" s="191"/>
      <c r="E250" s="191"/>
      <c r="F250" s="184"/>
      <c r="G250" s="191"/>
      <c r="H250" s="191"/>
      <c r="I250" s="191"/>
      <c r="J250" s="191"/>
      <c r="K250" s="191"/>
      <c r="L250" s="230"/>
      <c r="M250" s="231"/>
      <c r="N250" s="228"/>
      <c r="O250" s="229"/>
      <c r="P250" s="229"/>
    </row>
    <row r="251" spans="1:16" ht="110.25" hidden="1">
      <c r="A251" s="225" t="s">
        <v>566</v>
      </c>
      <c r="B251" s="226">
        <v>4520</v>
      </c>
      <c r="C251" s="184"/>
      <c r="D251" s="191"/>
      <c r="E251" s="191"/>
      <c r="F251" s="184"/>
      <c r="G251" s="191"/>
      <c r="H251" s="191"/>
      <c r="I251" s="191"/>
      <c r="J251" s="191"/>
      <c r="K251" s="191"/>
      <c r="L251" s="230"/>
      <c r="M251" s="231"/>
      <c r="N251" s="228"/>
      <c r="O251" s="229"/>
      <c r="P251" s="229"/>
    </row>
    <row r="252" spans="1:16" ht="220.5" hidden="1">
      <c r="A252" s="225" t="s">
        <v>574</v>
      </c>
      <c r="B252" s="226">
        <v>4521</v>
      </c>
      <c r="C252" s="184"/>
      <c r="D252" s="191"/>
      <c r="E252" s="191"/>
      <c r="F252" s="184"/>
      <c r="G252" s="191"/>
      <c r="H252" s="191"/>
      <c r="I252" s="191"/>
      <c r="J252" s="191"/>
      <c r="K252" s="191"/>
      <c r="L252" s="230"/>
      <c r="M252" s="231"/>
      <c r="N252" s="228"/>
      <c r="O252" s="229"/>
      <c r="P252" s="229"/>
    </row>
    <row r="253" spans="1:16" ht="63" hidden="1">
      <c r="A253" s="225" t="s">
        <v>576</v>
      </c>
      <c r="B253" s="226">
        <v>4522</v>
      </c>
      <c r="C253" s="184"/>
      <c r="D253" s="191"/>
      <c r="E253" s="191"/>
      <c r="F253" s="184"/>
      <c r="G253" s="191"/>
      <c r="H253" s="191"/>
      <c r="I253" s="191"/>
      <c r="J253" s="191"/>
      <c r="K253" s="191"/>
      <c r="L253" s="230"/>
      <c r="M253" s="231"/>
      <c r="N253" s="228"/>
      <c r="O253" s="229"/>
      <c r="P253" s="229"/>
    </row>
    <row r="254" spans="1:16" ht="47.25" hidden="1">
      <c r="A254" s="225" t="s">
        <v>559</v>
      </c>
      <c r="B254" s="226">
        <v>4523</v>
      </c>
      <c r="C254" s="184"/>
      <c r="D254" s="191"/>
      <c r="E254" s="191"/>
      <c r="F254" s="184"/>
      <c r="G254" s="191"/>
      <c r="H254" s="191"/>
      <c r="I254" s="191"/>
      <c r="J254" s="191"/>
      <c r="K254" s="191"/>
      <c r="L254" s="230"/>
      <c r="M254" s="231"/>
      <c r="N254" s="228"/>
      <c r="O254" s="229"/>
      <c r="P254" s="229"/>
    </row>
    <row r="255" spans="1:16" ht="31.5" hidden="1">
      <c r="A255" s="225" t="s">
        <v>583</v>
      </c>
      <c r="B255" s="226">
        <v>4524</v>
      </c>
      <c r="C255" s="184"/>
      <c r="D255" s="191"/>
      <c r="E255" s="191"/>
      <c r="F255" s="184"/>
      <c r="G255" s="191"/>
      <c r="H255" s="191"/>
      <c r="I255" s="191"/>
      <c r="J255" s="191"/>
      <c r="K255" s="191"/>
      <c r="L255" s="230"/>
      <c r="M255" s="231"/>
      <c r="N255" s="228"/>
      <c r="O255" s="229"/>
      <c r="P255" s="229"/>
    </row>
    <row r="256" spans="1:16" ht="78.75" hidden="1">
      <c r="A256" s="225" t="s">
        <v>752</v>
      </c>
      <c r="B256" s="226">
        <v>4525</v>
      </c>
      <c r="C256" s="184"/>
      <c r="D256" s="191"/>
      <c r="E256" s="191"/>
      <c r="F256" s="184"/>
      <c r="G256" s="191"/>
      <c r="H256" s="191"/>
      <c r="I256" s="191"/>
      <c r="J256" s="191"/>
      <c r="K256" s="191"/>
      <c r="L256" s="230"/>
      <c r="M256" s="231"/>
      <c r="N256" s="228"/>
      <c r="O256" s="229"/>
      <c r="P256" s="229"/>
    </row>
    <row r="257" spans="1:16" ht="47.25" hidden="1">
      <c r="A257" s="225" t="s">
        <v>559</v>
      </c>
      <c r="B257" s="226">
        <v>4526</v>
      </c>
      <c r="C257" s="184"/>
      <c r="D257" s="191"/>
      <c r="E257" s="191"/>
      <c r="F257" s="184"/>
      <c r="G257" s="191"/>
      <c r="H257" s="191"/>
      <c r="I257" s="191"/>
      <c r="J257" s="191"/>
      <c r="K257" s="191"/>
      <c r="L257" s="230"/>
      <c r="M257" s="231"/>
      <c r="N257" s="228"/>
      <c r="O257" s="229"/>
      <c r="P257" s="229"/>
    </row>
    <row r="258" spans="1:16" ht="94.5" hidden="1">
      <c r="A258" s="225" t="s">
        <v>588</v>
      </c>
      <c r="B258" s="226">
        <v>4527</v>
      </c>
      <c r="C258" s="184"/>
      <c r="D258" s="191"/>
      <c r="E258" s="191"/>
      <c r="F258" s="184"/>
      <c r="G258" s="191"/>
      <c r="H258" s="191"/>
      <c r="I258" s="191"/>
      <c r="J258" s="191"/>
      <c r="K258" s="191"/>
      <c r="L258" s="230"/>
      <c r="M258" s="231"/>
      <c r="N258" s="228"/>
      <c r="O258" s="229"/>
      <c r="P258" s="229"/>
    </row>
    <row r="259" spans="1:16" ht="126" hidden="1">
      <c r="A259" s="225" t="s">
        <v>36</v>
      </c>
      <c r="B259" s="226">
        <v>4528</v>
      </c>
      <c r="C259" s="184"/>
      <c r="D259" s="191"/>
      <c r="E259" s="191"/>
      <c r="F259" s="184"/>
      <c r="G259" s="191"/>
      <c r="H259" s="191"/>
      <c r="I259" s="191"/>
      <c r="J259" s="191"/>
      <c r="K259" s="191"/>
      <c r="L259" s="230"/>
      <c r="M259" s="231"/>
      <c r="N259" s="228"/>
      <c r="O259" s="229"/>
      <c r="P259" s="229"/>
    </row>
    <row r="260" spans="1:16" ht="126" hidden="1">
      <c r="A260" s="225" t="s">
        <v>597</v>
      </c>
      <c r="B260" s="226">
        <v>4529</v>
      </c>
      <c r="C260" s="184"/>
      <c r="D260" s="191"/>
      <c r="E260" s="191"/>
      <c r="F260" s="184"/>
      <c r="G260" s="191"/>
      <c r="H260" s="191"/>
      <c r="I260" s="191"/>
      <c r="J260" s="191"/>
      <c r="K260" s="191"/>
      <c r="L260" s="230"/>
      <c r="M260" s="231"/>
      <c r="N260" s="228"/>
      <c r="O260" s="229"/>
      <c r="P260" s="229"/>
    </row>
    <row r="261" spans="1:16" ht="78.75" hidden="1">
      <c r="A261" s="225" t="s">
        <v>598</v>
      </c>
      <c r="B261" s="226">
        <v>4530</v>
      </c>
      <c r="C261" s="184"/>
      <c r="D261" s="191"/>
      <c r="E261" s="191"/>
      <c r="F261" s="184"/>
      <c r="G261" s="191"/>
      <c r="H261" s="191"/>
      <c r="I261" s="191"/>
      <c r="J261" s="191"/>
      <c r="K261" s="191"/>
      <c r="L261" s="230"/>
      <c r="M261" s="231"/>
      <c r="N261" s="228"/>
      <c r="O261" s="229"/>
      <c r="P261" s="229"/>
    </row>
    <row r="262" spans="1:16" ht="126" hidden="1">
      <c r="A262" s="225" t="s">
        <v>599</v>
      </c>
      <c r="B262" s="226">
        <v>4531</v>
      </c>
      <c r="C262" s="184"/>
      <c r="D262" s="191"/>
      <c r="E262" s="191"/>
      <c r="F262" s="184"/>
      <c r="G262" s="191"/>
      <c r="H262" s="191"/>
      <c r="I262" s="191"/>
      <c r="J262" s="191"/>
      <c r="K262" s="191"/>
      <c r="L262" s="230"/>
      <c r="M262" s="231"/>
      <c r="N262" s="228"/>
      <c r="O262" s="229"/>
      <c r="P262" s="229"/>
    </row>
    <row r="263" spans="1:16" ht="94.5" hidden="1">
      <c r="A263" s="225" t="s">
        <v>603</v>
      </c>
      <c r="B263" s="226">
        <v>4532</v>
      </c>
      <c r="C263" s="184"/>
      <c r="D263" s="191"/>
      <c r="E263" s="191"/>
      <c r="F263" s="184"/>
      <c r="G263" s="191"/>
      <c r="H263" s="191"/>
      <c r="I263" s="191"/>
      <c r="J263" s="191"/>
      <c r="K263" s="191"/>
      <c r="L263" s="230"/>
      <c r="M263" s="231"/>
      <c r="N263" s="228"/>
      <c r="O263" s="229"/>
      <c r="P263" s="229"/>
    </row>
    <row r="264" spans="1:16" ht="47.25" hidden="1">
      <c r="A264" s="225" t="s">
        <v>606</v>
      </c>
      <c r="B264" s="226">
        <v>4533</v>
      </c>
      <c r="C264" s="184"/>
      <c r="D264" s="191"/>
      <c r="E264" s="191"/>
      <c r="F264" s="184"/>
      <c r="G264" s="191"/>
      <c r="H264" s="191"/>
      <c r="I264" s="191"/>
      <c r="J264" s="191"/>
      <c r="K264" s="191"/>
      <c r="L264" s="230"/>
      <c r="M264" s="231"/>
      <c r="N264" s="228"/>
      <c r="O264" s="229"/>
      <c r="P264" s="229"/>
    </row>
    <row r="265" spans="1:16" ht="31.5" hidden="1">
      <c r="A265" s="225" t="s">
        <v>614</v>
      </c>
      <c r="B265" s="226">
        <v>4534</v>
      </c>
      <c r="C265" s="184"/>
      <c r="D265" s="191"/>
      <c r="E265" s="191"/>
      <c r="F265" s="184"/>
      <c r="G265" s="191"/>
      <c r="H265" s="191"/>
      <c r="I265" s="191"/>
      <c r="J265" s="191"/>
      <c r="K265" s="191"/>
      <c r="L265" s="230"/>
      <c r="M265" s="231"/>
      <c r="N265" s="228"/>
      <c r="O265" s="229"/>
      <c r="P265" s="229"/>
    </row>
    <row r="266" spans="1:16" ht="94.5" hidden="1">
      <c r="A266" s="225" t="s">
        <v>616</v>
      </c>
      <c r="B266" s="226">
        <v>4535</v>
      </c>
      <c r="C266" s="184"/>
      <c r="D266" s="191"/>
      <c r="E266" s="191"/>
      <c r="F266" s="184"/>
      <c r="G266" s="191"/>
      <c r="H266" s="191"/>
      <c r="I266" s="191"/>
      <c r="J266" s="191"/>
      <c r="K266" s="191"/>
      <c r="L266" s="230"/>
      <c r="M266" s="231"/>
      <c r="N266" s="228"/>
      <c r="O266" s="229"/>
      <c r="P266" s="229"/>
    </row>
    <row r="267" spans="1:16" ht="47.25" hidden="1">
      <c r="A267" s="225" t="s">
        <v>753</v>
      </c>
      <c r="B267" s="226">
        <v>4536</v>
      </c>
      <c r="C267" s="184"/>
      <c r="D267" s="191"/>
      <c r="E267" s="191"/>
      <c r="F267" s="184"/>
      <c r="G267" s="191"/>
      <c r="H267" s="191"/>
      <c r="I267" s="191"/>
      <c r="J267" s="191"/>
      <c r="K267" s="191"/>
      <c r="L267" s="230"/>
      <c r="M267" s="231"/>
      <c r="N267" s="228"/>
      <c r="O267" s="229"/>
      <c r="P267" s="229"/>
    </row>
    <row r="268" spans="1:16" hidden="1">
      <c r="A268" s="225" t="s">
        <v>9</v>
      </c>
      <c r="B268" s="226">
        <v>4537</v>
      </c>
      <c r="C268" s="184"/>
      <c r="D268" s="191"/>
      <c r="E268" s="191"/>
      <c r="F268" s="184"/>
      <c r="G268" s="191"/>
      <c r="H268" s="191"/>
      <c r="I268" s="191"/>
      <c r="J268" s="191"/>
      <c r="K268" s="191"/>
      <c r="L268" s="230"/>
      <c r="M268" s="231"/>
      <c r="N268" s="228"/>
      <c r="O268" s="229"/>
      <c r="P268" s="229"/>
    </row>
    <row r="269" spans="1:16" hidden="1">
      <c r="A269" s="225" t="s">
        <v>9</v>
      </c>
      <c r="B269" s="226">
        <v>4538</v>
      </c>
      <c r="C269" s="184"/>
      <c r="D269" s="191"/>
      <c r="E269" s="191"/>
      <c r="F269" s="184"/>
      <c r="G269" s="191"/>
      <c r="H269" s="191"/>
      <c r="I269" s="191"/>
      <c r="J269" s="191"/>
      <c r="K269" s="191"/>
      <c r="L269" s="230"/>
      <c r="M269" s="231"/>
      <c r="N269" s="228"/>
      <c r="O269" s="229"/>
      <c r="P269" s="229"/>
    </row>
    <row r="270" spans="1:16" ht="63" hidden="1">
      <c r="A270" s="232" t="s">
        <v>807</v>
      </c>
      <c r="B270" s="233">
        <v>4600</v>
      </c>
      <c r="C270" s="169" t="s">
        <v>5</v>
      </c>
      <c r="D270" s="170" t="s">
        <v>5</v>
      </c>
      <c r="E270" s="170" t="s">
        <v>5</v>
      </c>
      <c r="F270" s="169" t="s">
        <v>5</v>
      </c>
      <c r="G270" s="170" t="s">
        <v>5</v>
      </c>
      <c r="H270" s="170" t="s">
        <v>5</v>
      </c>
      <c r="I270" s="170"/>
      <c r="J270" s="170"/>
      <c r="K270" s="170"/>
      <c r="L270" s="234" t="s">
        <v>5</v>
      </c>
      <c r="M270" s="235" t="s">
        <v>5</v>
      </c>
      <c r="N270" s="236"/>
      <c r="O270" s="237">
        <f>SUM(O271:O272)</f>
        <v>0</v>
      </c>
      <c r="P270" s="237">
        <f>SUM(P271:P272)</f>
        <v>0</v>
      </c>
    </row>
    <row r="271" spans="1:16" hidden="1">
      <c r="A271" s="225" t="s">
        <v>9</v>
      </c>
      <c r="B271" s="226">
        <v>4601</v>
      </c>
      <c r="C271" s="184"/>
      <c r="D271" s="191"/>
      <c r="E271" s="191"/>
      <c r="F271" s="184"/>
      <c r="G271" s="191"/>
      <c r="H271" s="191"/>
      <c r="I271" s="191"/>
      <c r="J271" s="191"/>
      <c r="K271" s="191"/>
      <c r="L271" s="230"/>
      <c r="M271" s="231"/>
      <c r="N271" s="228"/>
      <c r="O271" s="229"/>
      <c r="P271" s="229"/>
    </row>
    <row r="272" spans="1:16" hidden="1">
      <c r="A272" s="225" t="s">
        <v>9</v>
      </c>
      <c r="B272" s="226">
        <v>4602</v>
      </c>
      <c r="C272" s="184"/>
      <c r="D272" s="191"/>
      <c r="E272" s="191"/>
      <c r="F272" s="184"/>
      <c r="G272" s="191"/>
      <c r="H272" s="191"/>
      <c r="I272" s="191"/>
      <c r="J272" s="191"/>
      <c r="K272" s="191"/>
      <c r="L272" s="230"/>
      <c r="M272" s="231"/>
      <c r="N272" s="228"/>
      <c r="O272" s="229"/>
      <c r="P272" s="229"/>
    </row>
    <row r="273" spans="1:16" ht="141.75" hidden="1">
      <c r="A273" s="232" t="s">
        <v>808</v>
      </c>
      <c r="B273" s="233">
        <v>4700</v>
      </c>
      <c r="C273" s="169" t="s">
        <v>5</v>
      </c>
      <c r="D273" s="170" t="s">
        <v>5</v>
      </c>
      <c r="E273" s="170" t="s">
        <v>5</v>
      </c>
      <c r="F273" s="169" t="s">
        <v>5</v>
      </c>
      <c r="G273" s="170" t="s">
        <v>5</v>
      </c>
      <c r="H273" s="170" t="s">
        <v>5</v>
      </c>
      <c r="I273" s="170"/>
      <c r="J273" s="170"/>
      <c r="K273" s="170"/>
      <c r="L273" s="234" t="s">
        <v>5</v>
      </c>
      <c r="M273" s="235" t="s">
        <v>5</v>
      </c>
      <c r="N273" s="236"/>
      <c r="O273" s="237">
        <f>O274+O279</f>
        <v>0</v>
      </c>
      <c r="P273" s="237">
        <f>P274+P279</f>
        <v>0</v>
      </c>
    </row>
    <row r="274" spans="1:16" hidden="1">
      <c r="A274" s="232" t="s">
        <v>809</v>
      </c>
      <c r="B274" s="233">
        <v>4701</v>
      </c>
      <c r="C274" s="169" t="s">
        <v>5</v>
      </c>
      <c r="D274" s="170" t="s">
        <v>5</v>
      </c>
      <c r="E274" s="170" t="s">
        <v>5</v>
      </c>
      <c r="F274" s="169" t="s">
        <v>5</v>
      </c>
      <c r="G274" s="170" t="s">
        <v>5</v>
      </c>
      <c r="H274" s="170" t="s">
        <v>5</v>
      </c>
      <c r="I274" s="170"/>
      <c r="J274" s="170"/>
      <c r="K274" s="170"/>
      <c r="L274" s="234" t="s">
        <v>5</v>
      </c>
      <c r="M274" s="235" t="s">
        <v>5</v>
      </c>
      <c r="N274" s="236"/>
      <c r="O274" s="237">
        <f>O275+O276</f>
        <v>0</v>
      </c>
      <c r="P274" s="237">
        <f>P275+P276</f>
        <v>0</v>
      </c>
    </row>
    <row r="275" spans="1:16" ht="31.5" hidden="1">
      <c r="A275" s="232" t="s">
        <v>810</v>
      </c>
      <c r="B275" s="226">
        <v>4702</v>
      </c>
      <c r="C275" s="184"/>
      <c r="D275" s="191"/>
      <c r="E275" s="191"/>
      <c r="F275" s="184"/>
      <c r="G275" s="191"/>
      <c r="H275" s="191"/>
      <c r="I275" s="191"/>
      <c r="J275" s="191"/>
      <c r="K275" s="191"/>
      <c r="L275" s="230"/>
      <c r="M275" s="231"/>
      <c r="N275" s="228"/>
      <c r="O275" s="229"/>
      <c r="P275" s="229"/>
    </row>
    <row r="276" spans="1:16" ht="63" hidden="1">
      <c r="A276" s="232" t="s">
        <v>811</v>
      </c>
      <c r="B276" s="233">
        <v>4703</v>
      </c>
      <c r="C276" s="169" t="s">
        <v>5</v>
      </c>
      <c r="D276" s="170" t="s">
        <v>5</v>
      </c>
      <c r="E276" s="170" t="s">
        <v>5</v>
      </c>
      <c r="F276" s="169" t="s">
        <v>5</v>
      </c>
      <c r="G276" s="170" t="s">
        <v>5</v>
      </c>
      <c r="H276" s="170" t="s">
        <v>5</v>
      </c>
      <c r="I276" s="170"/>
      <c r="J276" s="170"/>
      <c r="K276" s="170"/>
      <c r="L276" s="234" t="s">
        <v>5</v>
      </c>
      <c r="M276" s="235" t="s">
        <v>5</v>
      </c>
      <c r="N276" s="236"/>
      <c r="O276" s="237">
        <f>SUM(O277:O278)</f>
        <v>0</v>
      </c>
      <c r="P276" s="237">
        <f>SUM(P277:P278)</f>
        <v>0</v>
      </c>
    </row>
    <row r="277" spans="1:16" hidden="1">
      <c r="A277" s="225" t="s">
        <v>9</v>
      </c>
      <c r="B277" s="226">
        <v>4704</v>
      </c>
      <c r="C277" s="184"/>
      <c r="D277" s="191"/>
      <c r="E277" s="191"/>
      <c r="F277" s="184"/>
      <c r="G277" s="191"/>
      <c r="H277" s="191"/>
      <c r="I277" s="191"/>
      <c r="J277" s="191"/>
      <c r="K277" s="191"/>
      <c r="L277" s="230"/>
      <c r="M277" s="231"/>
      <c r="N277" s="228"/>
      <c r="O277" s="229"/>
      <c r="P277" s="229"/>
    </row>
    <row r="278" spans="1:16" hidden="1">
      <c r="A278" s="225" t="s">
        <v>9</v>
      </c>
      <c r="B278" s="226">
        <v>4705</v>
      </c>
      <c r="C278" s="184"/>
      <c r="D278" s="191"/>
      <c r="E278" s="191"/>
      <c r="F278" s="184"/>
      <c r="G278" s="191"/>
      <c r="H278" s="191"/>
      <c r="I278" s="191"/>
      <c r="J278" s="191"/>
      <c r="K278" s="191"/>
      <c r="L278" s="230"/>
      <c r="M278" s="231"/>
      <c r="N278" s="228"/>
      <c r="O278" s="229"/>
      <c r="P278" s="229"/>
    </row>
    <row r="279" spans="1:16" ht="31.5" hidden="1">
      <c r="A279" s="232" t="s">
        <v>812</v>
      </c>
      <c r="B279" s="233">
        <v>4800</v>
      </c>
      <c r="C279" s="169" t="s">
        <v>5</v>
      </c>
      <c r="D279" s="170" t="s">
        <v>5</v>
      </c>
      <c r="E279" s="170" t="s">
        <v>5</v>
      </c>
      <c r="F279" s="169" t="s">
        <v>5</v>
      </c>
      <c r="G279" s="170" t="s">
        <v>5</v>
      </c>
      <c r="H279" s="170" t="s">
        <v>5</v>
      </c>
      <c r="I279" s="170"/>
      <c r="J279" s="170"/>
      <c r="K279" s="170"/>
      <c r="L279" s="234" t="s">
        <v>5</v>
      </c>
      <c r="M279" s="235" t="s">
        <v>5</v>
      </c>
      <c r="N279" s="236"/>
      <c r="O279" s="237">
        <f>O280+O283</f>
        <v>0</v>
      </c>
      <c r="P279" s="237">
        <f>P280+P283</f>
        <v>0</v>
      </c>
    </row>
    <row r="280" spans="1:16" ht="126" hidden="1">
      <c r="A280" s="232" t="s">
        <v>813</v>
      </c>
      <c r="B280" s="233">
        <v>4801</v>
      </c>
      <c r="C280" s="169" t="s">
        <v>5</v>
      </c>
      <c r="D280" s="170" t="s">
        <v>5</v>
      </c>
      <c r="E280" s="170" t="s">
        <v>5</v>
      </c>
      <c r="F280" s="169" t="s">
        <v>5</v>
      </c>
      <c r="G280" s="170" t="s">
        <v>5</v>
      </c>
      <c r="H280" s="170" t="s">
        <v>5</v>
      </c>
      <c r="I280" s="170"/>
      <c r="J280" s="170"/>
      <c r="K280" s="170"/>
      <c r="L280" s="234" t="s">
        <v>5</v>
      </c>
      <c r="M280" s="235" t="s">
        <v>5</v>
      </c>
      <c r="N280" s="236"/>
      <c r="O280" s="237">
        <f>SUM(O281:O282)</f>
        <v>0</v>
      </c>
      <c r="P280" s="237">
        <f>SUM(P281:P282)</f>
        <v>0</v>
      </c>
    </row>
    <row r="281" spans="1:16" hidden="1">
      <c r="A281" s="225" t="s">
        <v>9</v>
      </c>
      <c r="B281" s="226">
        <v>4802</v>
      </c>
      <c r="C281" s="184"/>
      <c r="D281" s="191"/>
      <c r="E281" s="191"/>
      <c r="F281" s="184"/>
      <c r="G281" s="191"/>
      <c r="H281" s="191"/>
      <c r="I281" s="191"/>
      <c r="J281" s="191"/>
      <c r="K281" s="191"/>
      <c r="L281" s="230"/>
      <c r="M281" s="231"/>
      <c r="N281" s="228"/>
      <c r="O281" s="229"/>
      <c r="P281" s="229"/>
    </row>
    <row r="282" spans="1:16" hidden="1">
      <c r="A282" s="225" t="s">
        <v>9</v>
      </c>
      <c r="B282" s="226">
        <v>4803</v>
      </c>
      <c r="C282" s="184"/>
      <c r="D282" s="191"/>
      <c r="E282" s="191"/>
      <c r="F282" s="184"/>
      <c r="G282" s="191"/>
      <c r="H282" s="191"/>
      <c r="I282" s="191"/>
      <c r="J282" s="191"/>
      <c r="K282" s="191"/>
      <c r="L282" s="230"/>
      <c r="M282" s="231"/>
      <c r="N282" s="228"/>
      <c r="O282" s="229"/>
      <c r="P282" s="229"/>
    </row>
    <row r="283" spans="1:16" ht="63" hidden="1">
      <c r="A283" s="232" t="s">
        <v>814</v>
      </c>
      <c r="B283" s="233">
        <v>4900</v>
      </c>
      <c r="C283" s="169" t="s">
        <v>5</v>
      </c>
      <c r="D283" s="170" t="s">
        <v>5</v>
      </c>
      <c r="E283" s="170" t="s">
        <v>5</v>
      </c>
      <c r="F283" s="169" t="s">
        <v>5</v>
      </c>
      <c r="G283" s="170" t="s">
        <v>5</v>
      </c>
      <c r="H283" s="170" t="s">
        <v>5</v>
      </c>
      <c r="I283" s="170"/>
      <c r="J283" s="170"/>
      <c r="K283" s="170"/>
      <c r="L283" s="234" t="s">
        <v>5</v>
      </c>
      <c r="M283" s="235" t="s">
        <v>5</v>
      </c>
      <c r="N283" s="236"/>
      <c r="O283" s="237">
        <f>SUM(O284:O285)</f>
        <v>0</v>
      </c>
      <c r="P283" s="237">
        <f>SUM(P284:P285)</f>
        <v>0</v>
      </c>
    </row>
    <row r="284" spans="1:16" hidden="1">
      <c r="A284" s="225" t="s">
        <v>9</v>
      </c>
      <c r="B284" s="226">
        <v>4901</v>
      </c>
      <c r="C284" s="184"/>
      <c r="D284" s="191"/>
      <c r="E284" s="191"/>
      <c r="F284" s="184"/>
      <c r="G284" s="191"/>
      <c r="H284" s="191"/>
      <c r="I284" s="191"/>
      <c r="J284" s="191"/>
      <c r="K284" s="191"/>
      <c r="L284" s="230"/>
      <c r="M284" s="231"/>
      <c r="N284" s="228"/>
      <c r="O284" s="229"/>
      <c r="P284" s="229"/>
    </row>
    <row r="285" spans="1:16" hidden="1">
      <c r="A285" s="225" t="s">
        <v>9</v>
      </c>
      <c r="B285" s="226">
        <v>4902</v>
      </c>
      <c r="C285" s="184"/>
      <c r="D285" s="191"/>
      <c r="E285" s="191"/>
      <c r="F285" s="184"/>
      <c r="G285" s="191"/>
      <c r="H285" s="191"/>
      <c r="I285" s="191"/>
      <c r="J285" s="191"/>
      <c r="K285" s="191"/>
      <c r="L285" s="230"/>
      <c r="M285" s="231"/>
      <c r="N285" s="228"/>
      <c r="O285" s="229"/>
      <c r="P285" s="229"/>
    </row>
    <row r="286" spans="1:16" ht="78.75" hidden="1">
      <c r="A286" s="239" t="s">
        <v>815</v>
      </c>
      <c r="B286" s="233">
        <v>5000</v>
      </c>
      <c r="C286" s="169" t="s">
        <v>5</v>
      </c>
      <c r="D286" s="170" t="s">
        <v>5</v>
      </c>
      <c r="E286" s="170" t="s">
        <v>5</v>
      </c>
      <c r="F286" s="169" t="s">
        <v>5</v>
      </c>
      <c r="G286" s="170" t="s">
        <v>5</v>
      </c>
      <c r="H286" s="170" t="s">
        <v>5</v>
      </c>
      <c r="I286" s="170"/>
      <c r="J286" s="170"/>
      <c r="K286" s="170"/>
      <c r="L286" s="234" t="s">
        <v>5</v>
      </c>
      <c r="M286" s="235" t="s">
        <v>5</v>
      </c>
      <c r="N286" s="236"/>
      <c r="O286" s="237">
        <f>O287+O329+O348+O369+O411</f>
        <v>741681.10000000009</v>
      </c>
      <c r="P286" s="237">
        <f>P287+P329+P348+P369+P411</f>
        <v>610174.10000000009</v>
      </c>
    </row>
    <row r="287" spans="1:16" ht="110.25" hidden="1">
      <c r="A287" s="232" t="s">
        <v>816</v>
      </c>
      <c r="B287" s="233">
        <v>5001</v>
      </c>
      <c r="C287" s="169" t="s">
        <v>5</v>
      </c>
      <c r="D287" s="170" t="s">
        <v>5</v>
      </c>
      <c r="E287" s="170" t="s">
        <v>5</v>
      </c>
      <c r="F287" s="169" t="s">
        <v>5</v>
      </c>
      <c r="G287" s="170" t="s">
        <v>5</v>
      </c>
      <c r="H287" s="170" t="s">
        <v>5</v>
      </c>
      <c r="I287" s="170"/>
      <c r="J287" s="170"/>
      <c r="K287" s="170"/>
      <c r="L287" s="234" t="s">
        <v>5</v>
      </c>
      <c r="M287" s="235" t="s">
        <v>5</v>
      </c>
      <c r="N287" s="236"/>
      <c r="O287" s="237">
        <f>SUM(O288:O328)</f>
        <v>607962.40000000014</v>
      </c>
      <c r="P287" s="237">
        <f>SUM(P288:P328)</f>
        <v>527207.00000000012</v>
      </c>
    </row>
    <row r="288" spans="1:16" ht="110.25" hidden="1">
      <c r="A288" s="225" t="s">
        <v>817</v>
      </c>
      <c r="B288" s="226">
        <v>5002</v>
      </c>
      <c r="C288" s="174" t="s">
        <v>818</v>
      </c>
      <c r="D288" s="91" t="s">
        <v>819</v>
      </c>
      <c r="E288" s="91" t="s">
        <v>820</v>
      </c>
      <c r="F288" s="187"/>
      <c r="G288" s="187"/>
      <c r="H288" s="187"/>
      <c r="I288" s="187"/>
      <c r="J288" s="187"/>
      <c r="K288" s="187"/>
      <c r="L288" s="230" t="s">
        <v>821</v>
      </c>
      <c r="M288" s="231" t="s">
        <v>822</v>
      </c>
      <c r="N288" s="241"/>
      <c r="O288" s="229">
        <f>117966.1</f>
        <v>117966.1</v>
      </c>
      <c r="P288" s="229">
        <f>97279.8</f>
        <v>97279.8</v>
      </c>
    </row>
    <row r="289" spans="1:16" ht="31.5" hidden="1">
      <c r="A289" s="225" t="s">
        <v>823</v>
      </c>
      <c r="B289" s="226">
        <v>5003</v>
      </c>
      <c r="C289" s="174"/>
      <c r="D289" s="91"/>
      <c r="E289" s="91"/>
      <c r="F289" s="187"/>
      <c r="G289" s="187"/>
      <c r="H289" s="187"/>
      <c r="I289" s="187"/>
      <c r="J289" s="187"/>
      <c r="K289" s="187"/>
      <c r="L289" s="706"/>
      <c r="M289" s="705"/>
      <c r="N289" s="228"/>
      <c r="O289" s="229"/>
      <c r="P289" s="229"/>
    </row>
    <row r="290" spans="1:16" ht="189" hidden="1">
      <c r="A290" s="225" t="s">
        <v>824</v>
      </c>
      <c r="B290" s="226">
        <v>5004</v>
      </c>
      <c r="C290" s="174" t="s">
        <v>825</v>
      </c>
      <c r="D290" s="242" t="s">
        <v>826</v>
      </c>
      <c r="E290" s="243" t="s">
        <v>827</v>
      </c>
      <c r="F290" s="174" t="s">
        <v>828</v>
      </c>
      <c r="G290" s="242" t="s">
        <v>829</v>
      </c>
      <c r="H290" s="242" t="s">
        <v>830</v>
      </c>
      <c r="I290" s="242"/>
      <c r="J290" s="242"/>
      <c r="K290" s="242"/>
      <c r="L290" s="230" t="s">
        <v>831</v>
      </c>
      <c r="M290" s="231" t="s">
        <v>832</v>
      </c>
      <c r="N290" s="241"/>
      <c r="O290" s="229">
        <f>10688.4</f>
        <v>10688.4</v>
      </c>
      <c r="P290" s="229">
        <f>4426.6</f>
        <v>4426.6000000000004</v>
      </c>
    </row>
    <row r="291" spans="1:16" ht="126" hidden="1">
      <c r="A291" s="225" t="s">
        <v>833</v>
      </c>
      <c r="B291" s="226">
        <v>5005</v>
      </c>
      <c r="C291" s="174" t="s">
        <v>834</v>
      </c>
      <c r="D291" s="91" t="s">
        <v>835</v>
      </c>
      <c r="E291" s="91" t="s">
        <v>836</v>
      </c>
      <c r="F291" s="174" t="s">
        <v>837</v>
      </c>
      <c r="G291" s="174" t="s">
        <v>638</v>
      </c>
      <c r="H291" s="91" t="s">
        <v>838</v>
      </c>
      <c r="I291" s="91"/>
      <c r="J291" s="91"/>
      <c r="K291" s="91"/>
      <c r="L291" s="230" t="s">
        <v>252</v>
      </c>
      <c r="M291" s="231" t="s">
        <v>602</v>
      </c>
      <c r="N291" s="241"/>
      <c r="O291" s="229">
        <f>28392.1</f>
        <v>28392.1</v>
      </c>
      <c r="P291" s="229">
        <f>29421</f>
        <v>29421</v>
      </c>
    </row>
    <row r="292" spans="1:16" ht="63" hidden="1">
      <c r="A292" s="225" t="s">
        <v>839</v>
      </c>
      <c r="B292" s="226">
        <v>5006</v>
      </c>
      <c r="C292" s="187"/>
      <c r="D292" s="187"/>
      <c r="E292" s="187"/>
      <c r="F292" s="187"/>
      <c r="G292" s="187"/>
      <c r="H292" s="187"/>
      <c r="I292" s="187"/>
      <c r="J292" s="187"/>
      <c r="K292" s="187"/>
      <c r="L292" s="230"/>
      <c r="M292" s="231"/>
      <c r="N292" s="241"/>
      <c r="O292" s="229"/>
      <c r="P292" s="229"/>
    </row>
    <row r="293" spans="1:16" ht="141.75" hidden="1">
      <c r="A293" s="225" t="s">
        <v>840</v>
      </c>
      <c r="B293" s="226">
        <v>5007</v>
      </c>
      <c r="C293" s="174" t="s">
        <v>841</v>
      </c>
      <c r="D293" s="91" t="s">
        <v>842</v>
      </c>
      <c r="E293" s="91" t="s">
        <v>843</v>
      </c>
      <c r="F293" s="91" t="s">
        <v>844</v>
      </c>
      <c r="G293" s="91" t="s">
        <v>845</v>
      </c>
      <c r="H293" s="91" t="s">
        <v>846</v>
      </c>
      <c r="I293" s="91"/>
      <c r="J293" s="91"/>
      <c r="K293" s="91"/>
      <c r="L293" s="230" t="s">
        <v>248</v>
      </c>
      <c r="M293" s="231" t="s">
        <v>392</v>
      </c>
      <c r="N293" s="241"/>
      <c r="O293" s="229">
        <f>117393.4</f>
        <v>117393.4</v>
      </c>
      <c r="P293" s="229">
        <f>114932.2</f>
        <v>114932.2</v>
      </c>
    </row>
    <row r="294" spans="1:16" ht="126" hidden="1">
      <c r="A294" s="225" t="s">
        <v>847</v>
      </c>
      <c r="B294" s="226">
        <v>5008</v>
      </c>
      <c r="C294" s="174" t="s">
        <v>848</v>
      </c>
      <c r="D294" s="174" t="s">
        <v>849</v>
      </c>
      <c r="E294" s="174" t="s">
        <v>850</v>
      </c>
      <c r="F294" s="194" t="s">
        <v>851</v>
      </c>
      <c r="G294" s="194" t="s">
        <v>852</v>
      </c>
      <c r="H294" s="194" t="s">
        <v>853</v>
      </c>
      <c r="I294" s="194"/>
      <c r="J294" s="194"/>
      <c r="K294" s="194"/>
      <c r="L294" s="230" t="s">
        <v>854</v>
      </c>
      <c r="M294" s="231" t="s">
        <v>392</v>
      </c>
      <c r="N294" s="241"/>
      <c r="O294" s="229">
        <f>52552.7</f>
        <v>52552.7</v>
      </c>
      <c r="P294" s="229">
        <f>38478.3</f>
        <v>38478.300000000003</v>
      </c>
    </row>
    <row r="295" spans="1:16" ht="31.5" hidden="1">
      <c r="A295" s="225" t="s">
        <v>855</v>
      </c>
      <c r="B295" s="226">
        <v>5009</v>
      </c>
      <c r="C295" s="187"/>
      <c r="D295" s="187"/>
      <c r="E295" s="187"/>
      <c r="F295" s="187"/>
      <c r="G295" s="187"/>
      <c r="H295" s="187"/>
      <c r="I295" s="187"/>
      <c r="J295" s="187"/>
      <c r="K295" s="187"/>
      <c r="L295" s="230"/>
      <c r="M295" s="231"/>
      <c r="N295" s="241"/>
      <c r="O295" s="229"/>
      <c r="P295" s="229"/>
    </row>
    <row r="296" spans="1:16" ht="315" hidden="1">
      <c r="A296" s="225" t="s">
        <v>856</v>
      </c>
      <c r="B296" s="226">
        <v>5010</v>
      </c>
      <c r="C296" s="174" t="s">
        <v>857</v>
      </c>
      <c r="D296" s="174" t="s">
        <v>858</v>
      </c>
      <c r="E296" s="174" t="s">
        <v>859</v>
      </c>
      <c r="F296" s="174" t="s">
        <v>860</v>
      </c>
      <c r="G296" s="174" t="s">
        <v>638</v>
      </c>
      <c r="H296" s="174" t="s">
        <v>861</v>
      </c>
      <c r="I296" s="174"/>
      <c r="J296" s="174"/>
      <c r="K296" s="174"/>
      <c r="L296" s="230" t="s">
        <v>428</v>
      </c>
      <c r="M296" s="231" t="s">
        <v>862</v>
      </c>
      <c r="N296" s="241"/>
      <c r="O296" s="229">
        <f>46659.7</f>
        <v>46659.7</v>
      </c>
      <c r="P296" s="229">
        <f>53208.9</f>
        <v>53208.9</v>
      </c>
    </row>
    <row r="297" spans="1:16" ht="220.5" hidden="1">
      <c r="A297" s="225" t="s">
        <v>863</v>
      </c>
      <c r="B297" s="226">
        <v>5011</v>
      </c>
      <c r="C297" s="187"/>
      <c r="D297" s="187"/>
      <c r="E297" s="187"/>
      <c r="F297" s="187"/>
      <c r="G297" s="187"/>
      <c r="H297" s="187"/>
      <c r="I297" s="187"/>
      <c r="J297" s="187"/>
      <c r="K297" s="187"/>
      <c r="L297" s="230"/>
      <c r="M297" s="231"/>
      <c r="N297" s="241"/>
      <c r="O297" s="229"/>
      <c r="P297" s="229"/>
    </row>
    <row r="298" spans="1:16" ht="78.75" hidden="1">
      <c r="A298" s="225" t="s">
        <v>864</v>
      </c>
      <c r="B298" s="226">
        <v>5012</v>
      </c>
      <c r="C298" s="187"/>
      <c r="D298" s="187"/>
      <c r="E298" s="187"/>
      <c r="F298" s="187"/>
      <c r="G298" s="187"/>
      <c r="H298" s="187"/>
      <c r="I298" s="187"/>
      <c r="J298" s="187"/>
      <c r="K298" s="187"/>
      <c r="L298" s="230"/>
      <c r="M298" s="231"/>
      <c r="N298" s="241"/>
      <c r="O298" s="229"/>
      <c r="P298" s="229"/>
    </row>
    <row r="299" spans="1:16" ht="141.75" hidden="1">
      <c r="A299" s="225" t="s">
        <v>865</v>
      </c>
      <c r="B299" s="226">
        <v>5013</v>
      </c>
      <c r="C299" s="174" t="s">
        <v>866</v>
      </c>
      <c r="D299" s="174" t="s">
        <v>867</v>
      </c>
      <c r="E299" s="174" t="s">
        <v>868</v>
      </c>
      <c r="F299" s="187"/>
      <c r="G299" s="187"/>
      <c r="H299" s="187"/>
      <c r="I299" s="187"/>
      <c r="J299" s="187"/>
      <c r="K299" s="187"/>
      <c r="L299" s="230" t="s">
        <v>632</v>
      </c>
      <c r="M299" s="231" t="s">
        <v>632</v>
      </c>
      <c r="N299" s="241"/>
      <c r="O299" s="229">
        <f>3208</f>
        <v>3208</v>
      </c>
      <c r="P299" s="229">
        <f>2832</f>
        <v>2832</v>
      </c>
    </row>
    <row r="300" spans="1:16" ht="78.75" hidden="1">
      <c r="A300" s="225" t="s">
        <v>869</v>
      </c>
      <c r="B300" s="226">
        <v>5014</v>
      </c>
      <c r="C300" s="174" t="s">
        <v>857</v>
      </c>
      <c r="D300" s="174" t="s">
        <v>870</v>
      </c>
      <c r="E300" s="174" t="s">
        <v>871</v>
      </c>
      <c r="F300" s="174" t="s">
        <v>872</v>
      </c>
      <c r="G300" s="174" t="s">
        <v>638</v>
      </c>
      <c r="H300" s="174" t="s">
        <v>873</v>
      </c>
      <c r="I300" s="174"/>
      <c r="J300" s="174"/>
      <c r="K300" s="174"/>
      <c r="L300" s="230" t="s">
        <v>252</v>
      </c>
      <c r="M300" s="231" t="s">
        <v>874</v>
      </c>
      <c r="N300" s="241"/>
      <c r="O300" s="229">
        <f>79.2</f>
        <v>79.2</v>
      </c>
      <c r="P300" s="229">
        <v>0</v>
      </c>
    </row>
    <row r="301" spans="1:16" ht="94.5" hidden="1">
      <c r="A301" s="225" t="s">
        <v>394</v>
      </c>
      <c r="B301" s="226">
        <v>5015</v>
      </c>
      <c r="C301" s="174" t="s">
        <v>857</v>
      </c>
      <c r="D301" s="174" t="s">
        <v>875</v>
      </c>
      <c r="E301" s="174" t="s">
        <v>871</v>
      </c>
      <c r="F301" s="187"/>
      <c r="G301" s="187"/>
      <c r="H301" s="187"/>
      <c r="I301" s="187"/>
      <c r="J301" s="187"/>
      <c r="K301" s="187"/>
      <c r="L301" s="230" t="s">
        <v>238</v>
      </c>
      <c r="M301" s="231" t="s">
        <v>239</v>
      </c>
      <c r="N301" s="241"/>
      <c r="O301" s="229">
        <f>57954.9</f>
        <v>57954.9</v>
      </c>
      <c r="P301" s="229">
        <f>70358.5</f>
        <v>70358.5</v>
      </c>
    </row>
    <row r="302" spans="1:16" ht="252" hidden="1">
      <c r="A302" s="225" t="s">
        <v>876</v>
      </c>
      <c r="B302" s="226">
        <v>5016</v>
      </c>
      <c r="C302" s="174" t="s">
        <v>877</v>
      </c>
      <c r="D302" s="174" t="s">
        <v>878</v>
      </c>
      <c r="E302" s="174" t="s">
        <v>879</v>
      </c>
      <c r="F302" s="174" t="s">
        <v>880</v>
      </c>
      <c r="G302" s="174" t="s">
        <v>881</v>
      </c>
      <c r="H302" s="174" t="s">
        <v>882</v>
      </c>
      <c r="I302" s="174"/>
      <c r="J302" s="174"/>
      <c r="K302" s="174"/>
      <c r="L302" s="230" t="s">
        <v>247</v>
      </c>
      <c r="M302" s="231" t="s">
        <v>253</v>
      </c>
      <c r="N302" s="241"/>
      <c r="O302" s="229">
        <f>55344.4</f>
        <v>55344.4</v>
      </c>
      <c r="P302" s="229">
        <f>65181.8</f>
        <v>65181.8</v>
      </c>
    </row>
    <row r="303" spans="1:16" ht="173.25" hidden="1">
      <c r="A303" s="225" t="s">
        <v>883</v>
      </c>
      <c r="B303" s="226">
        <v>5017</v>
      </c>
      <c r="C303" s="174" t="s">
        <v>884</v>
      </c>
      <c r="D303" s="174" t="s">
        <v>885</v>
      </c>
      <c r="E303" s="174" t="s">
        <v>886</v>
      </c>
      <c r="F303" s="187"/>
      <c r="G303" s="187"/>
      <c r="H303" s="187"/>
      <c r="I303" s="187"/>
      <c r="J303" s="187"/>
      <c r="K303" s="187"/>
      <c r="L303" s="230" t="s">
        <v>238</v>
      </c>
      <c r="M303" s="231" t="s">
        <v>392</v>
      </c>
      <c r="N303" s="241"/>
      <c r="O303" s="229">
        <f>69089.5</f>
        <v>69089.5</v>
      </c>
      <c r="P303" s="229">
        <f>13877.9</f>
        <v>13877.9</v>
      </c>
    </row>
    <row r="304" spans="1:16" ht="78.75" hidden="1">
      <c r="A304" s="225" t="s">
        <v>397</v>
      </c>
      <c r="B304" s="226">
        <v>5018</v>
      </c>
      <c r="C304" s="174" t="s">
        <v>887</v>
      </c>
      <c r="D304" s="174" t="s">
        <v>888</v>
      </c>
      <c r="E304" s="174" t="s">
        <v>889</v>
      </c>
      <c r="F304" s="174" t="s">
        <v>890</v>
      </c>
      <c r="G304" s="174" t="s">
        <v>891</v>
      </c>
      <c r="H304" s="174" t="s">
        <v>892</v>
      </c>
      <c r="I304" s="174"/>
      <c r="J304" s="174"/>
      <c r="K304" s="174"/>
      <c r="L304" s="230" t="s">
        <v>247</v>
      </c>
      <c r="M304" s="231" t="s">
        <v>248</v>
      </c>
      <c r="N304" s="241"/>
      <c r="O304" s="229">
        <f>1390.8</f>
        <v>1390.8</v>
      </c>
      <c r="P304" s="229">
        <f>1485.7</f>
        <v>1485.7</v>
      </c>
    </row>
    <row r="305" spans="1:16" ht="78.75" hidden="1">
      <c r="A305" s="225" t="s">
        <v>398</v>
      </c>
      <c r="B305" s="226">
        <v>5019</v>
      </c>
      <c r="C305" s="187"/>
      <c r="D305" s="187"/>
      <c r="E305" s="187"/>
      <c r="F305" s="187"/>
      <c r="G305" s="187"/>
      <c r="H305" s="187"/>
      <c r="I305" s="187"/>
      <c r="J305" s="187"/>
      <c r="K305" s="187"/>
      <c r="L305" s="230"/>
      <c r="M305" s="231"/>
      <c r="N305" s="241"/>
      <c r="O305" s="229"/>
      <c r="P305" s="229"/>
    </row>
    <row r="306" spans="1:16" ht="173.25" hidden="1">
      <c r="A306" s="225" t="s">
        <v>893</v>
      </c>
      <c r="B306" s="226">
        <v>5020</v>
      </c>
      <c r="C306" s="187"/>
      <c r="D306" s="187"/>
      <c r="E306" s="187"/>
      <c r="F306" s="187"/>
      <c r="G306" s="187"/>
      <c r="H306" s="187"/>
      <c r="I306" s="187"/>
      <c r="J306" s="187"/>
      <c r="K306" s="187"/>
      <c r="L306" s="230"/>
      <c r="M306" s="231"/>
      <c r="N306" s="241"/>
      <c r="O306" s="229"/>
      <c r="P306" s="229"/>
    </row>
    <row r="307" spans="1:16" ht="204.75" hidden="1">
      <c r="A307" s="225" t="s">
        <v>400</v>
      </c>
      <c r="B307" s="226">
        <v>5021</v>
      </c>
      <c r="C307" s="174" t="s">
        <v>894</v>
      </c>
      <c r="D307" s="174" t="s">
        <v>895</v>
      </c>
      <c r="E307" s="174" t="s">
        <v>896</v>
      </c>
      <c r="F307" s="174" t="s">
        <v>897</v>
      </c>
      <c r="G307" s="174" t="s">
        <v>898</v>
      </c>
      <c r="H307" s="174" t="s">
        <v>899</v>
      </c>
      <c r="I307" s="174"/>
      <c r="J307" s="174"/>
      <c r="K307" s="174"/>
      <c r="L307" s="230" t="s">
        <v>900</v>
      </c>
      <c r="M307" s="231" t="s">
        <v>901</v>
      </c>
      <c r="N307" s="241"/>
      <c r="O307" s="229">
        <f>880.1</f>
        <v>880.1</v>
      </c>
      <c r="P307" s="229">
        <v>0</v>
      </c>
    </row>
    <row r="308" spans="1:16" ht="204.75" hidden="1">
      <c r="A308" s="225" t="s">
        <v>401</v>
      </c>
      <c r="B308" s="244">
        <v>5022</v>
      </c>
      <c r="C308" s="174" t="s">
        <v>902</v>
      </c>
      <c r="D308" s="174" t="s">
        <v>903</v>
      </c>
      <c r="E308" s="174" t="s">
        <v>904</v>
      </c>
      <c r="F308" s="91" t="s">
        <v>905</v>
      </c>
      <c r="G308" s="91" t="s">
        <v>906</v>
      </c>
      <c r="H308" s="91" t="s">
        <v>907</v>
      </c>
      <c r="I308" s="91"/>
      <c r="J308" s="91"/>
      <c r="K308" s="91"/>
      <c r="L308" s="230" t="s">
        <v>248</v>
      </c>
      <c r="M308" s="231" t="s">
        <v>392</v>
      </c>
      <c r="N308" s="241"/>
      <c r="O308" s="229">
        <f>31110.5</f>
        <v>31110.5</v>
      </c>
      <c r="P308" s="229">
        <f>33424.3</f>
        <v>33424.300000000003</v>
      </c>
    </row>
    <row r="309" spans="1:16" ht="141.75" hidden="1">
      <c r="A309" s="225" t="s">
        <v>402</v>
      </c>
      <c r="B309" s="226">
        <v>5023</v>
      </c>
      <c r="C309" s="187"/>
      <c r="D309" s="187"/>
      <c r="E309" s="187"/>
      <c r="F309" s="187"/>
      <c r="G309" s="187"/>
      <c r="H309" s="187"/>
      <c r="I309" s="187"/>
      <c r="J309" s="187"/>
      <c r="K309" s="187"/>
      <c r="L309" s="230"/>
      <c r="M309" s="231"/>
      <c r="N309" s="241"/>
      <c r="O309" s="229"/>
      <c r="P309" s="229"/>
    </row>
    <row r="310" spans="1:16" ht="94.5" hidden="1">
      <c r="A310" s="225" t="s">
        <v>908</v>
      </c>
      <c r="B310" s="226">
        <v>5024</v>
      </c>
      <c r="C310" s="187"/>
      <c r="D310" s="187"/>
      <c r="E310" s="187"/>
      <c r="F310" s="187"/>
      <c r="G310" s="187"/>
      <c r="H310" s="187"/>
      <c r="I310" s="187"/>
      <c r="J310" s="187"/>
      <c r="K310" s="187"/>
      <c r="L310" s="230"/>
      <c r="M310" s="231"/>
      <c r="N310" s="241"/>
      <c r="O310" s="229"/>
      <c r="P310" s="229"/>
    </row>
    <row r="311" spans="1:16" ht="110.25" hidden="1">
      <c r="A311" s="225" t="s">
        <v>909</v>
      </c>
      <c r="B311" s="226">
        <v>5025</v>
      </c>
      <c r="C311" s="187"/>
      <c r="D311" s="187"/>
      <c r="E311" s="187"/>
      <c r="F311" s="187"/>
      <c r="G311" s="187"/>
      <c r="H311" s="187"/>
      <c r="I311" s="187"/>
      <c r="J311" s="187"/>
      <c r="K311" s="187"/>
      <c r="L311" s="230"/>
      <c r="M311" s="231"/>
      <c r="N311" s="241"/>
      <c r="O311" s="229"/>
      <c r="P311" s="229"/>
    </row>
    <row r="312" spans="1:16" ht="204.75" hidden="1">
      <c r="A312" s="225" t="s">
        <v>779</v>
      </c>
      <c r="B312" s="226">
        <v>5026</v>
      </c>
      <c r="C312" s="174" t="s">
        <v>910</v>
      </c>
      <c r="D312" s="174" t="s">
        <v>911</v>
      </c>
      <c r="E312" s="174" t="s">
        <v>912</v>
      </c>
      <c r="F312" s="174" t="s">
        <v>860</v>
      </c>
      <c r="G312" s="174" t="s">
        <v>913</v>
      </c>
      <c r="H312" s="174" t="s">
        <v>861</v>
      </c>
      <c r="I312" s="174"/>
      <c r="J312" s="174"/>
      <c r="K312" s="174"/>
      <c r="L312" s="230" t="s">
        <v>238</v>
      </c>
      <c r="M312" s="231" t="s">
        <v>252</v>
      </c>
      <c r="N312" s="241"/>
      <c r="O312" s="229">
        <f>13692.9</f>
        <v>13692.9</v>
      </c>
      <c r="P312" s="229">
        <f>980</f>
        <v>980</v>
      </c>
    </row>
    <row r="313" spans="1:16" ht="409.5" hidden="1">
      <c r="A313" s="225" t="s">
        <v>914</v>
      </c>
      <c r="B313" s="226">
        <v>5027</v>
      </c>
      <c r="C313" s="174" t="s">
        <v>915</v>
      </c>
      <c r="D313" s="174" t="s">
        <v>916</v>
      </c>
      <c r="E313" s="174" t="s">
        <v>917</v>
      </c>
      <c r="F313" s="187"/>
      <c r="G313" s="187"/>
      <c r="H313" s="187"/>
      <c r="I313" s="187"/>
      <c r="J313" s="187"/>
      <c r="K313" s="187"/>
      <c r="L313" s="230" t="s">
        <v>247</v>
      </c>
      <c r="M313" s="231" t="s">
        <v>336</v>
      </c>
      <c r="N313" s="241"/>
      <c r="O313" s="229">
        <f>11014.6-10189.1</f>
        <v>825.5</v>
      </c>
      <c r="P313" s="229">
        <f>4458.3-4458.3</f>
        <v>0</v>
      </c>
    </row>
    <row r="314" spans="1:16" ht="141.75" hidden="1">
      <c r="A314" s="225" t="s">
        <v>721</v>
      </c>
      <c r="B314" s="226">
        <v>5028</v>
      </c>
      <c r="C314" s="174" t="s">
        <v>918</v>
      </c>
      <c r="D314" s="174" t="s">
        <v>919</v>
      </c>
      <c r="E314" s="174" t="s">
        <v>920</v>
      </c>
      <c r="F314" s="187"/>
      <c r="G314" s="187"/>
      <c r="H314" s="187"/>
      <c r="I314" s="187"/>
      <c r="J314" s="187"/>
      <c r="K314" s="187"/>
      <c r="L314" s="230" t="s">
        <v>238</v>
      </c>
      <c r="M314" s="231" t="s">
        <v>252</v>
      </c>
      <c r="N314" s="241"/>
      <c r="O314" s="229">
        <f>680.2</f>
        <v>680.2</v>
      </c>
      <c r="P314" s="229">
        <v>0</v>
      </c>
    </row>
    <row r="315" spans="1:16" ht="94.5" hidden="1">
      <c r="A315" s="225" t="s">
        <v>921</v>
      </c>
      <c r="B315" s="244">
        <v>5029</v>
      </c>
      <c r="C315" s="245" t="s">
        <v>887</v>
      </c>
      <c r="D315" s="174" t="s">
        <v>922</v>
      </c>
      <c r="E315" s="174" t="s">
        <v>871</v>
      </c>
      <c r="F315" s="187"/>
      <c r="G315" s="187"/>
      <c r="H315" s="187"/>
      <c r="I315" s="187"/>
      <c r="J315" s="187"/>
      <c r="K315" s="187"/>
      <c r="L315" s="230" t="s">
        <v>252</v>
      </c>
      <c r="M315" s="231" t="s">
        <v>253</v>
      </c>
      <c r="N315" s="241"/>
      <c r="O315" s="229"/>
      <c r="P315" s="229">
        <f>1320</f>
        <v>1320</v>
      </c>
    </row>
    <row r="316" spans="1:16" ht="78.75" hidden="1">
      <c r="A316" s="225" t="s">
        <v>409</v>
      </c>
      <c r="B316" s="226">
        <v>5030</v>
      </c>
      <c r="C316" s="187"/>
      <c r="D316" s="187"/>
      <c r="E316" s="187"/>
      <c r="F316" s="187"/>
      <c r="G316" s="187"/>
      <c r="H316" s="187"/>
      <c r="I316" s="187"/>
      <c r="J316" s="187"/>
      <c r="K316" s="187"/>
      <c r="L316" s="706"/>
      <c r="M316" s="705"/>
      <c r="N316" s="228"/>
      <c r="O316" s="229"/>
      <c r="P316" s="229"/>
    </row>
    <row r="317" spans="1:16" ht="78.75" hidden="1">
      <c r="A317" s="225" t="s">
        <v>731</v>
      </c>
      <c r="B317" s="226">
        <v>5031</v>
      </c>
      <c r="C317" s="245" t="s">
        <v>887</v>
      </c>
      <c r="D317" s="174" t="s">
        <v>923</v>
      </c>
      <c r="E317" s="174" t="s">
        <v>871</v>
      </c>
      <c r="F317" s="245" t="s">
        <v>924</v>
      </c>
      <c r="G317" s="174" t="s">
        <v>925</v>
      </c>
      <c r="H317" s="174" t="s">
        <v>926</v>
      </c>
      <c r="I317" s="174"/>
      <c r="J317" s="174"/>
      <c r="K317" s="174"/>
      <c r="L317" s="230" t="s">
        <v>252</v>
      </c>
      <c r="M317" s="231" t="s">
        <v>253</v>
      </c>
      <c r="N317" s="241"/>
      <c r="O317" s="229">
        <f>9.6</f>
        <v>9.6</v>
      </c>
      <c r="P317" s="229">
        <v>0</v>
      </c>
    </row>
    <row r="318" spans="1:16" ht="126" hidden="1">
      <c r="A318" s="225" t="s">
        <v>927</v>
      </c>
      <c r="B318" s="226">
        <v>5032</v>
      </c>
      <c r="C318" s="187"/>
      <c r="D318" s="187"/>
      <c r="E318" s="187"/>
      <c r="F318" s="187"/>
      <c r="G318" s="187"/>
      <c r="H318" s="187"/>
      <c r="I318" s="187"/>
      <c r="J318" s="187"/>
      <c r="K318" s="187"/>
      <c r="L318" s="706"/>
      <c r="M318" s="705"/>
      <c r="N318" s="228"/>
      <c r="O318" s="229"/>
      <c r="P318" s="229"/>
    </row>
    <row r="319" spans="1:16" ht="94.5" hidden="1">
      <c r="A319" s="225" t="s">
        <v>788</v>
      </c>
      <c r="B319" s="226">
        <v>5033</v>
      </c>
      <c r="C319" s="187"/>
      <c r="D319" s="187"/>
      <c r="E319" s="187"/>
      <c r="F319" s="187"/>
      <c r="G319" s="187"/>
      <c r="H319" s="187"/>
      <c r="I319" s="187"/>
      <c r="J319" s="187"/>
      <c r="K319" s="187"/>
      <c r="L319" s="706"/>
      <c r="M319" s="705"/>
      <c r="N319" s="228"/>
      <c r="O319" s="229"/>
      <c r="P319" s="229"/>
    </row>
    <row r="320" spans="1:16" ht="31.5" hidden="1">
      <c r="A320" s="225" t="s">
        <v>385</v>
      </c>
      <c r="B320" s="226">
        <v>5034</v>
      </c>
      <c r="C320" s="187"/>
      <c r="D320" s="187"/>
      <c r="E320" s="187"/>
      <c r="F320" s="187"/>
      <c r="G320" s="187"/>
      <c r="H320" s="187"/>
      <c r="I320" s="187"/>
      <c r="J320" s="187"/>
      <c r="K320" s="187"/>
      <c r="L320" s="706"/>
      <c r="M320" s="705"/>
      <c r="N320" s="228"/>
      <c r="O320" s="229"/>
      <c r="P320" s="229"/>
    </row>
    <row r="321" spans="1:16" ht="78.75" hidden="1">
      <c r="A321" s="225" t="s">
        <v>928</v>
      </c>
      <c r="B321" s="226">
        <v>5035</v>
      </c>
      <c r="C321" s="245" t="s">
        <v>887</v>
      </c>
      <c r="D321" s="174" t="s">
        <v>929</v>
      </c>
      <c r="E321" s="174" t="s">
        <v>859</v>
      </c>
      <c r="F321" s="187"/>
      <c r="G321" s="187"/>
      <c r="H321" s="187"/>
      <c r="I321" s="187"/>
      <c r="J321" s="187"/>
      <c r="K321" s="187"/>
      <c r="L321" s="230" t="s">
        <v>392</v>
      </c>
      <c r="M321" s="231" t="s">
        <v>393</v>
      </c>
      <c r="N321" s="241"/>
      <c r="O321" s="229">
        <f>44.4</f>
        <v>44.4</v>
      </c>
      <c r="P321" s="229">
        <v>0</v>
      </c>
    </row>
    <row r="322" spans="1:16" ht="94.5" hidden="1">
      <c r="A322" s="225" t="s">
        <v>264</v>
      </c>
      <c r="B322" s="226">
        <v>5036</v>
      </c>
      <c r="C322" s="187"/>
      <c r="D322" s="187"/>
      <c r="E322" s="187"/>
      <c r="F322" s="187"/>
      <c r="G322" s="187"/>
      <c r="H322" s="187"/>
      <c r="I322" s="187"/>
      <c r="J322" s="187"/>
      <c r="K322" s="187"/>
      <c r="L322" s="706"/>
      <c r="M322" s="705"/>
      <c r="N322" s="228"/>
      <c r="O322" s="229"/>
      <c r="P322" s="229"/>
    </row>
    <row r="323" spans="1:16" ht="110.25" hidden="1">
      <c r="A323" s="225" t="s">
        <v>930</v>
      </c>
      <c r="B323" s="226">
        <v>5037</v>
      </c>
      <c r="C323" s="187"/>
      <c r="D323" s="187"/>
      <c r="E323" s="187"/>
      <c r="F323" s="187"/>
      <c r="G323" s="187"/>
      <c r="H323" s="187"/>
      <c r="I323" s="187"/>
      <c r="J323" s="187"/>
      <c r="K323" s="187"/>
      <c r="L323" s="706"/>
      <c r="M323" s="705"/>
      <c r="N323" s="228"/>
      <c r="O323" s="229"/>
      <c r="P323" s="229"/>
    </row>
    <row r="324" spans="1:16" ht="110.25" hidden="1">
      <c r="A324" s="225" t="s">
        <v>931</v>
      </c>
      <c r="B324" s="226">
        <v>5038</v>
      </c>
      <c r="C324" s="187"/>
      <c r="D324" s="187"/>
      <c r="E324" s="187"/>
      <c r="F324" s="187"/>
      <c r="G324" s="187"/>
      <c r="H324" s="187"/>
      <c r="I324" s="187"/>
      <c r="J324" s="187"/>
      <c r="K324" s="187"/>
      <c r="L324" s="706"/>
      <c r="M324" s="705"/>
      <c r="N324" s="228"/>
      <c r="O324" s="229"/>
      <c r="P324" s="229"/>
    </row>
    <row r="325" spans="1:16" ht="31.5" hidden="1">
      <c r="A325" s="225" t="s">
        <v>418</v>
      </c>
      <c r="B325" s="226">
        <v>5039</v>
      </c>
      <c r="C325" s="187"/>
      <c r="D325" s="187"/>
      <c r="E325" s="187"/>
      <c r="F325" s="187"/>
      <c r="G325" s="187"/>
      <c r="H325" s="187"/>
      <c r="I325" s="187"/>
      <c r="J325" s="187"/>
      <c r="K325" s="187"/>
      <c r="L325" s="706"/>
      <c r="M325" s="705"/>
      <c r="N325" s="228"/>
      <c r="O325" s="229"/>
      <c r="P325" s="229"/>
    </row>
    <row r="326" spans="1:16" ht="78.75" hidden="1">
      <c r="A326" s="225" t="s">
        <v>793</v>
      </c>
      <c r="B326" s="226">
        <v>5040</v>
      </c>
      <c r="C326" s="187"/>
      <c r="D326" s="187"/>
      <c r="E326" s="187"/>
      <c r="F326" s="187"/>
      <c r="G326" s="187"/>
      <c r="H326" s="187"/>
      <c r="I326" s="187"/>
      <c r="J326" s="187"/>
      <c r="K326" s="187"/>
      <c r="L326" s="706"/>
      <c r="M326" s="705"/>
      <c r="N326" s="228"/>
      <c r="O326" s="229"/>
      <c r="P326" s="229"/>
    </row>
    <row r="327" spans="1:16" hidden="1">
      <c r="A327" s="225" t="s">
        <v>9</v>
      </c>
      <c r="B327" s="226">
        <v>5041</v>
      </c>
      <c r="C327" s="187"/>
      <c r="D327" s="187"/>
      <c r="E327" s="187"/>
      <c r="F327" s="187"/>
      <c r="G327" s="187"/>
      <c r="H327" s="187"/>
      <c r="I327" s="187"/>
      <c r="J327" s="187"/>
      <c r="K327" s="187"/>
      <c r="L327" s="706"/>
      <c r="M327" s="705"/>
      <c r="N327" s="228"/>
      <c r="O327" s="229"/>
      <c r="P327" s="229"/>
    </row>
    <row r="328" spans="1:16" hidden="1">
      <c r="A328" s="225" t="s">
        <v>9</v>
      </c>
      <c r="B328" s="240">
        <v>5042</v>
      </c>
      <c r="C328" s="187"/>
      <c r="D328" s="187"/>
      <c r="E328" s="187"/>
      <c r="F328" s="187"/>
      <c r="G328" s="187"/>
      <c r="H328" s="187"/>
      <c r="I328" s="187"/>
      <c r="J328" s="187"/>
      <c r="K328" s="187"/>
      <c r="L328" s="706"/>
      <c r="M328" s="705"/>
      <c r="N328" s="228"/>
      <c r="O328" s="229"/>
      <c r="P328" s="229"/>
    </row>
    <row r="329" spans="1:16" ht="141.75" hidden="1">
      <c r="A329" s="232" t="s">
        <v>932</v>
      </c>
      <c r="B329" s="233">
        <v>5100</v>
      </c>
      <c r="C329" s="169" t="s">
        <v>5</v>
      </c>
      <c r="D329" s="170" t="s">
        <v>5</v>
      </c>
      <c r="E329" s="170" t="s">
        <v>5</v>
      </c>
      <c r="F329" s="169" t="s">
        <v>5</v>
      </c>
      <c r="G329" s="170" t="s">
        <v>5</v>
      </c>
      <c r="H329" s="170" t="s">
        <v>5</v>
      </c>
      <c r="I329" s="170"/>
      <c r="J329" s="170"/>
      <c r="K329" s="170"/>
      <c r="L329" s="234" t="s">
        <v>5</v>
      </c>
      <c r="M329" s="235" t="s">
        <v>5</v>
      </c>
      <c r="N329" s="236"/>
      <c r="O329" s="237">
        <f>SUM(O330:O347)</f>
        <v>32099.5</v>
      </c>
      <c r="P329" s="237">
        <f>SUM(P330:P347)</f>
        <v>27130.399999999998</v>
      </c>
    </row>
    <row r="330" spans="1:16" ht="31.5" hidden="1">
      <c r="A330" s="225" t="s">
        <v>453</v>
      </c>
      <c r="B330" s="226">
        <v>5101</v>
      </c>
      <c r="C330" s="187"/>
      <c r="D330" s="187"/>
      <c r="E330" s="187"/>
      <c r="F330" s="187"/>
      <c r="G330" s="187"/>
      <c r="H330" s="187"/>
      <c r="I330" s="187"/>
      <c r="J330" s="187"/>
      <c r="K330" s="187"/>
      <c r="L330" s="706"/>
      <c r="M330" s="705"/>
      <c r="N330" s="228"/>
      <c r="O330" s="229"/>
      <c r="P330" s="229"/>
    </row>
    <row r="331" spans="1:16" ht="267.75" hidden="1">
      <c r="A331" s="225" t="s">
        <v>454</v>
      </c>
      <c r="B331" s="226">
        <v>5102</v>
      </c>
      <c r="C331" s="245" t="s">
        <v>933</v>
      </c>
      <c r="D331" s="174" t="s">
        <v>934</v>
      </c>
      <c r="E331" s="174" t="s">
        <v>935</v>
      </c>
      <c r="F331" s="174" t="s">
        <v>936</v>
      </c>
      <c r="G331" s="174" t="s">
        <v>937</v>
      </c>
      <c r="H331" s="174" t="s">
        <v>938</v>
      </c>
      <c r="I331" s="174"/>
      <c r="J331" s="174"/>
      <c r="K331" s="174"/>
      <c r="L331" s="230" t="s">
        <v>491</v>
      </c>
      <c r="M331" s="231" t="s">
        <v>939</v>
      </c>
      <c r="N331" s="241"/>
      <c r="O331" s="229">
        <f>20418.9</f>
        <v>20418.900000000001</v>
      </c>
      <c r="P331" s="229">
        <f>21754.5</f>
        <v>21754.5</v>
      </c>
    </row>
    <row r="332" spans="1:16" ht="63" hidden="1">
      <c r="A332" s="225" t="s">
        <v>458</v>
      </c>
      <c r="B332" s="226">
        <v>5103</v>
      </c>
      <c r="C332" s="187"/>
      <c r="D332" s="187"/>
      <c r="E332" s="187"/>
      <c r="F332" s="187"/>
      <c r="G332" s="187"/>
      <c r="H332" s="187"/>
      <c r="I332" s="187"/>
      <c r="J332" s="187"/>
      <c r="K332" s="187"/>
      <c r="L332" s="706"/>
      <c r="M332" s="705"/>
      <c r="N332" s="228"/>
      <c r="O332" s="229"/>
      <c r="P332" s="229"/>
    </row>
    <row r="333" spans="1:16" ht="31.5" hidden="1">
      <c r="A333" s="225" t="s">
        <v>459</v>
      </c>
      <c r="B333" s="226">
        <v>5104</v>
      </c>
      <c r="C333" s="187"/>
      <c r="D333" s="187"/>
      <c r="E333" s="187"/>
      <c r="F333" s="187"/>
      <c r="G333" s="187"/>
      <c r="H333" s="187"/>
      <c r="I333" s="187"/>
      <c r="J333" s="187"/>
      <c r="K333" s="187"/>
      <c r="L333" s="706"/>
      <c r="M333" s="705"/>
      <c r="N333" s="228"/>
      <c r="O333" s="229"/>
      <c r="P333" s="229"/>
    </row>
    <row r="334" spans="1:16" ht="157.5" hidden="1">
      <c r="A334" s="225" t="s">
        <v>460</v>
      </c>
      <c r="B334" s="226">
        <v>5105</v>
      </c>
      <c r="C334" s="187"/>
      <c r="D334" s="187"/>
      <c r="E334" s="187"/>
      <c r="F334" s="187"/>
      <c r="G334" s="187"/>
      <c r="H334" s="187"/>
      <c r="I334" s="187"/>
      <c r="J334" s="187"/>
      <c r="K334" s="187"/>
      <c r="L334" s="706"/>
      <c r="M334" s="705"/>
      <c r="N334" s="228"/>
      <c r="O334" s="229"/>
      <c r="P334" s="229"/>
    </row>
    <row r="335" spans="1:16" ht="94.5" hidden="1">
      <c r="A335" s="225" t="s">
        <v>461</v>
      </c>
      <c r="B335" s="226">
        <v>5106</v>
      </c>
      <c r="C335" s="187"/>
      <c r="D335" s="187"/>
      <c r="E335" s="187"/>
      <c r="F335" s="187"/>
      <c r="G335" s="187"/>
      <c r="H335" s="187"/>
      <c r="I335" s="187"/>
      <c r="J335" s="187"/>
      <c r="K335" s="187"/>
      <c r="L335" s="706"/>
      <c r="M335" s="705"/>
      <c r="N335" s="228"/>
      <c r="O335" s="229"/>
      <c r="P335" s="229"/>
    </row>
    <row r="336" spans="1:16" ht="110.25" hidden="1">
      <c r="A336" s="225" t="s">
        <v>462</v>
      </c>
      <c r="B336" s="226">
        <v>5107</v>
      </c>
      <c r="C336" s="187"/>
      <c r="D336" s="187"/>
      <c r="E336" s="187"/>
      <c r="F336" s="187"/>
      <c r="G336" s="187"/>
      <c r="H336" s="187"/>
      <c r="I336" s="187"/>
      <c r="J336" s="187"/>
      <c r="K336" s="187"/>
      <c r="L336" s="706"/>
      <c r="M336" s="705"/>
      <c r="N336" s="228"/>
      <c r="O336" s="229"/>
      <c r="P336" s="229"/>
    </row>
    <row r="337" spans="1:16" ht="63" hidden="1">
      <c r="A337" s="225" t="s">
        <v>463</v>
      </c>
      <c r="B337" s="226">
        <v>5108</v>
      </c>
      <c r="C337" s="187"/>
      <c r="D337" s="187"/>
      <c r="E337" s="187"/>
      <c r="F337" s="187"/>
      <c r="G337" s="187"/>
      <c r="H337" s="187"/>
      <c r="I337" s="187"/>
      <c r="J337" s="187"/>
      <c r="K337" s="187"/>
      <c r="L337" s="706"/>
      <c r="M337" s="705"/>
      <c r="N337" s="228"/>
      <c r="O337" s="229"/>
      <c r="P337" s="229"/>
    </row>
    <row r="338" spans="1:16" ht="63" hidden="1">
      <c r="A338" s="225" t="s">
        <v>464</v>
      </c>
      <c r="B338" s="226">
        <v>5109</v>
      </c>
      <c r="C338" s="187"/>
      <c r="D338" s="187"/>
      <c r="E338" s="187"/>
      <c r="F338" s="187"/>
      <c r="G338" s="187"/>
      <c r="H338" s="187"/>
      <c r="I338" s="187"/>
      <c r="J338" s="187"/>
      <c r="K338" s="187"/>
      <c r="L338" s="706"/>
      <c r="M338" s="705"/>
      <c r="N338" s="228"/>
      <c r="O338" s="229"/>
      <c r="P338" s="229"/>
    </row>
    <row r="339" spans="1:16" ht="173.25" hidden="1">
      <c r="A339" s="225" t="s">
        <v>465</v>
      </c>
      <c r="B339" s="244">
        <v>5110</v>
      </c>
      <c r="C339" s="245" t="s">
        <v>887</v>
      </c>
      <c r="D339" s="174" t="s">
        <v>940</v>
      </c>
      <c r="E339" s="174" t="s">
        <v>941</v>
      </c>
      <c r="F339" s="174" t="s">
        <v>942</v>
      </c>
      <c r="G339" s="174" t="s">
        <v>943</v>
      </c>
      <c r="H339" s="174" t="s">
        <v>944</v>
      </c>
      <c r="I339" s="174"/>
      <c r="J339" s="174"/>
      <c r="K339" s="174"/>
      <c r="L339" s="230" t="s">
        <v>392</v>
      </c>
      <c r="M339" s="231" t="s">
        <v>632</v>
      </c>
      <c r="N339" s="241"/>
      <c r="O339" s="229">
        <f>750</f>
        <v>750</v>
      </c>
      <c r="P339" s="229"/>
    </row>
    <row r="340" spans="1:16" ht="189" hidden="1">
      <c r="A340" s="225" t="s">
        <v>466</v>
      </c>
      <c r="B340" s="226">
        <v>5111</v>
      </c>
      <c r="C340" s="245" t="s">
        <v>887</v>
      </c>
      <c r="D340" s="174" t="s">
        <v>945</v>
      </c>
      <c r="E340" s="174" t="s">
        <v>941</v>
      </c>
      <c r="F340" s="187"/>
      <c r="G340" s="187"/>
      <c r="H340" s="187"/>
      <c r="I340" s="187"/>
      <c r="J340" s="187"/>
      <c r="K340" s="187"/>
      <c r="L340" s="230" t="s">
        <v>392</v>
      </c>
      <c r="M340" s="231" t="s">
        <v>393</v>
      </c>
      <c r="N340" s="241"/>
      <c r="O340" s="229">
        <f>327.8</f>
        <v>327.8</v>
      </c>
      <c r="P340" s="229"/>
    </row>
    <row r="341" spans="1:16" ht="173.25" hidden="1">
      <c r="A341" s="225" t="s">
        <v>468</v>
      </c>
      <c r="B341" s="226">
        <v>5112</v>
      </c>
      <c r="C341" s="245" t="s">
        <v>887</v>
      </c>
      <c r="D341" s="174" t="s">
        <v>946</v>
      </c>
      <c r="E341" s="174" t="s">
        <v>941</v>
      </c>
      <c r="F341" s="187"/>
      <c r="G341" s="187"/>
      <c r="H341" s="187"/>
      <c r="I341" s="187"/>
      <c r="J341" s="187"/>
      <c r="K341" s="187"/>
      <c r="L341" s="230" t="s">
        <v>392</v>
      </c>
      <c r="M341" s="231" t="s">
        <v>393</v>
      </c>
      <c r="N341" s="241"/>
      <c r="O341" s="229">
        <f>159</f>
        <v>159</v>
      </c>
      <c r="P341" s="229"/>
    </row>
    <row r="342" spans="1:16" ht="189" hidden="1">
      <c r="A342" s="225" t="s">
        <v>469</v>
      </c>
      <c r="B342" s="226">
        <v>5113</v>
      </c>
      <c r="C342" s="245" t="s">
        <v>887</v>
      </c>
      <c r="D342" s="174" t="s">
        <v>947</v>
      </c>
      <c r="E342" s="174" t="s">
        <v>941</v>
      </c>
      <c r="F342" s="187"/>
      <c r="G342" s="187"/>
      <c r="H342" s="187"/>
      <c r="I342" s="187"/>
      <c r="J342" s="187"/>
      <c r="K342" s="187"/>
      <c r="L342" s="230" t="s">
        <v>392</v>
      </c>
      <c r="M342" s="231" t="s">
        <v>393</v>
      </c>
      <c r="N342" s="241"/>
      <c r="O342" s="229">
        <f>254.7</f>
        <v>254.7</v>
      </c>
      <c r="P342" s="229">
        <v>917.6</v>
      </c>
    </row>
    <row r="343" spans="1:16" ht="47.25" hidden="1">
      <c r="A343" s="225" t="s">
        <v>475</v>
      </c>
      <c r="B343" s="226">
        <v>5114</v>
      </c>
      <c r="C343" s="187"/>
      <c r="D343" s="187"/>
      <c r="E343" s="187"/>
      <c r="F343" s="187"/>
      <c r="G343" s="187"/>
      <c r="H343" s="187"/>
      <c r="I343" s="187"/>
      <c r="J343" s="187"/>
      <c r="K343" s="187"/>
      <c r="L343" s="230"/>
      <c r="M343" s="231"/>
      <c r="N343" s="241"/>
      <c r="O343" s="229"/>
      <c r="P343" s="229"/>
    </row>
    <row r="344" spans="1:16" ht="236.25" hidden="1">
      <c r="A344" s="225" t="s">
        <v>476</v>
      </c>
      <c r="B344" s="226">
        <v>5115</v>
      </c>
      <c r="C344" s="187"/>
      <c r="D344" s="187"/>
      <c r="E344" s="187"/>
      <c r="F344" s="187"/>
      <c r="G344" s="187"/>
      <c r="H344" s="187"/>
      <c r="I344" s="187"/>
      <c r="J344" s="187"/>
      <c r="K344" s="187"/>
      <c r="L344" s="230"/>
      <c r="M344" s="231"/>
      <c r="N344" s="241"/>
      <c r="O344" s="229"/>
      <c r="P344" s="229"/>
    </row>
    <row r="345" spans="1:16" ht="204.75" hidden="1">
      <c r="A345" s="225" t="s">
        <v>477</v>
      </c>
      <c r="B345" s="226">
        <v>5116</v>
      </c>
      <c r="C345" s="187"/>
      <c r="D345" s="187"/>
      <c r="E345" s="187"/>
      <c r="F345" s="187"/>
      <c r="G345" s="187"/>
      <c r="H345" s="187"/>
      <c r="I345" s="187"/>
      <c r="J345" s="187"/>
      <c r="K345" s="187"/>
      <c r="L345" s="230"/>
      <c r="M345" s="231"/>
      <c r="N345" s="241"/>
      <c r="O345" s="229"/>
      <c r="P345" s="229"/>
    </row>
    <row r="346" spans="1:16" ht="63" hidden="1">
      <c r="A346" s="225" t="s">
        <v>948</v>
      </c>
      <c r="B346" s="226">
        <v>5117</v>
      </c>
      <c r="C346" s="184" t="s">
        <v>949</v>
      </c>
      <c r="D346" s="174" t="s">
        <v>950</v>
      </c>
      <c r="E346" s="174" t="s">
        <v>951</v>
      </c>
      <c r="F346" s="187"/>
      <c r="G346" s="187"/>
      <c r="H346" s="187"/>
      <c r="I346" s="187"/>
      <c r="J346" s="187"/>
      <c r="K346" s="187"/>
      <c r="L346" s="230"/>
      <c r="M346" s="231"/>
      <c r="N346" s="241"/>
      <c r="O346" s="229">
        <v>10189.1</v>
      </c>
      <c r="P346" s="229">
        <v>4458.3</v>
      </c>
    </row>
    <row r="347" spans="1:16" hidden="1">
      <c r="A347" s="225" t="s">
        <v>9</v>
      </c>
      <c r="B347" s="226">
        <v>5118</v>
      </c>
      <c r="C347" s="187"/>
      <c r="D347" s="187"/>
      <c r="E347" s="187"/>
      <c r="F347" s="187"/>
      <c r="G347" s="187"/>
      <c r="H347" s="187"/>
      <c r="I347" s="187"/>
      <c r="J347" s="187"/>
      <c r="K347" s="187"/>
      <c r="L347" s="230"/>
      <c r="M347" s="231"/>
      <c r="N347" s="241"/>
      <c r="O347" s="229"/>
      <c r="P347" s="229"/>
    </row>
    <row r="348" spans="1:16" ht="141.75" hidden="1">
      <c r="A348" s="232" t="s">
        <v>952</v>
      </c>
      <c r="B348" s="233">
        <v>5200</v>
      </c>
      <c r="C348" s="169" t="s">
        <v>5</v>
      </c>
      <c r="D348" s="170" t="s">
        <v>5</v>
      </c>
      <c r="E348" s="170" t="s">
        <v>5</v>
      </c>
      <c r="F348" s="169" t="s">
        <v>5</v>
      </c>
      <c r="G348" s="170" t="s">
        <v>5</v>
      </c>
      <c r="H348" s="170" t="s">
        <v>5</v>
      </c>
      <c r="I348" s="170"/>
      <c r="J348" s="170"/>
      <c r="K348" s="170"/>
      <c r="L348" s="234" t="s">
        <v>5</v>
      </c>
      <c r="M348" s="235" t="s">
        <v>5</v>
      </c>
      <c r="N348" s="236"/>
      <c r="O348" s="237">
        <f>O349+O363+O366</f>
        <v>0</v>
      </c>
      <c r="P348" s="237">
        <f>P349+P363+P366</f>
        <v>0</v>
      </c>
    </row>
    <row r="349" spans="1:16" ht="78.75" hidden="1">
      <c r="A349" s="232" t="s">
        <v>953</v>
      </c>
      <c r="B349" s="233">
        <v>5201</v>
      </c>
      <c r="C349" s="169" t="s">
        <v>5</v>
      </c>
      <c r="D349" s="170" t="s">
        <v>5</v>
      </c>
      <c r="E349" s="170" t="s">
        <v>5</v>
      </c>
      <c r="F349" s="169" t="s">
        <v>5</v>
      </c>
      <c r="G349" s="170" t="s">
        <v>5</v>
      </c>
      <c r="H349" s="170" t="s">
        <v>5</v>
      </c>
      <c r="I349" s="170"/>
      <c r="J349" s="170"/>
      <c r="K349" s="170"/>
      <c r="L349" s="234" t="s">
        <v>5</v>
      </c>
      <c r="M349" s="235" t="s">
        <v>5</v>
      </c>
      <c r="N349" s="236"/>
      <c r="O349" s="237">
        <f>SUM(O350:O362)</f>
        <v>0</v>
      </c>
      <c r="P349" s="237">
        <f>SUM(P350:P362)</f>
        <v>0</v>
      </c>
    </row>
    <row r="350" spans="1:16" hidden="1">
      <c r="A350" s="225" t="s">
        <v>954</v>
      </c>
      <c r="B350" s="226">
        <v>5202</v>
      </c>
      <c r="C350" s="187"/>
      <c r="D350" s="187"/>
      <c r="E350" s="187"/>
      <c r="F350" s="187"/>
      <c r="G350" s="187"/>
      <c r="H350" s="187"/>
      <c r="I350" s="187"/>
      <c r="J350" s="187"/>
      <c r="K350" s="187"/>
      <c r="L350" s="706"/>
      <c r="M350" s="705"/>
      <c r="N350" s="228"/>
      <c r="O350" s="229"/>
      <c r="P350" s="229"/>
    </row>
    <row r="351" spans="1:16" ht="63" hidden="1">
      <c r="A351" s="225" t="s">
        <v>955</v>
      </c>
      <c r="B351" s="226">
        <v>5203</v>
      </c>
      <c r="C351" s="187"/>
      <c r="D351" s="187"/>
      <c r="E351" s="187"/>
      <c r="F351" s="187"/>
      <c r="G351" s="187"/>
      <c r="H351" s="187"/>
      <c r="I351" s="187"/>
      <c r="J351" s="187"/>
      <c r="K351" s="187"/>
      <c r="L351" s="706"/>
      <c r="M351" s="705"/>
      <c r="N351" s="228"/>
      <c r="O351" s="229"/>
      <c r="P351" s="229"/>
    </row>
    <row r="352" spans="1:16" ht="31.5" hidden="1">
      <c r="A352" s="225" t="s">
        <v>482</v>
      </c>
      <c r="B352" s="226">
        <v>5204</v>
      </c>
      <c r="C352" s="187"/>
      <c r="D352" s="187"/>
      <c r="E352" s="187"/>
      <c r="F352" s="187"/>
      <c r="G352" s="187"/>
      <c r="H352" s="187"/>
      <c r="I352" s="187"/>
      <c r="J352" s="187"/>
      <c r="K352" s="187"/>
      <c r="L352" s="706"/>
      <c r="M352" s="705"/>
      <c r="N352" s="228"/>
      <c r="O352" s="229"/>
      <c r="P352" s="229"/>
    </row>
    <row r="353" spans="1:16" ht="78.75" hidden="1">
      <c r="A353" s="225" t="s">
        <v>956</v>
      </c>
      <c r="B353" s="226">
        <v>5205</v>
      </c>
      <c r="C353" s="187"/>
      <c r="D353" s="187"/>
      <c r="E353" s="187"/>
      <c r="F353" s="187"/>
      <c r="G353" s="187"/>
      <c r="H353" s="187"/>
      <c r="I353" s="187"/>
      <c r="J353" s="187"/>
      <c r="K353" s="187"/>
      <c r="L353" s="706"/>
      <c r="M353" s="705"/>
      <c r="N353" s="228"/>
      <c r="O353" s="229"/>
      <c r="P353" s="229"/>
    </row>
    <row r="354" spans="1:16" ht="78.75" hidden="1">
      <c r="A354" s="225" t="s">
        <v>957</v>
      </c>
      <c r="B354" s="226">
        <v>5206</v>
      </c>
      <c r="C354" s="187"/>
      <c r="D354" s="187"/>
      <c r="E354" s="187"/>
      <c r="F354" s="187"/>
      <c r="G354" s="187"/>
      <c r="H354" s="187"/>
      <c r="I354" s="187"/>
      <c r="J354" s="187"/>
      <c r="K354" s="187"/>
      <c r="L354" s="706"/>
      <c r="M354" s="705"/>
      <c r="N354" s="228"/>
      <c r="O354" s="229"/>
      <c r="P354" s="229"/>
    </row>
    <row r="355" spans="1:16" ht="78.75" hidden="1">
      <c r="A355" s="225" t="s">
        <v>958</v>
      </c>
      <c r="B355" s="226">
        <v>5207</v>
      </c>
      <c r="C355" s="187"/>
      <c r="D355" s="187"/>
      <c r="E355" s="187"/>
      <c r="F355" s="187"/>
      <c r="G355" s="187"/>
      <c r="H355" s="187"/>
      <c r="I355" s="187"/>
      <c r="J355" s="187"/>
      <c r="K355" s="187"/>
      <c r="L355" s="706"/>
      <c r="M355" s="705"/>
      <c r="N355" s="228"/>
      <c r="O355" s="229"/>
      <c r="P355" s="229"/>
    </row>
    <row r="356" spans="1:16" ht="31.5" hidden="1">
      <c r="A356" s="225" t="s">
        <v>745</v>
      </c>
      <c r="B356" s="226">
        <v>5208</v>
      </c>
      <c r="C356" s="187"/>
      <c r="D356" s="187"/>
      <c r="E356" s="187"/>
      <c r="F356" s="187"/>
      <c r="G356" s="187"/>
      <c r="H356" s="187"/>
      <c r="I356" s="187"/>
      <c r="J356" s="187"/>
      <c r="K356" s="187"/>
      <c r="L356" s="706"/>
      <c r="M356" s="705"/>
      <c r="N356" s="228"/>
      <c r="O356" s="229"/>
      <c r="P356" s="229"/>
    </row>
    <row r="357" spans="1:16" hidden="1">
      <c r="A357" s="225" t="s">
        <v>486</v>
      </c>
      <c r="B357" s="226">
        <v>5209</v>
      </c>
      <c r="C357" s="187"/>
      <c r="D357" s="187"/>
      <c r="E357" s="187"/>
      <c r="F357" s="187"/>
      <c r="G357" s="187"/>
      <c r="H357" s="187"/>
      <c r="I357" s="187"/>
      <c r="J357" s="187"/>
      <c r="K357" s="187"/>
      <c r="L357" s="706"/>
      <c r="M357" s="705"/>
      <c r="N357" s="228"/>
      <c r="O357" s="229"/>
      <c r="P357" s="229"/>
    </row>
    <row r="358" spans="1:16" ht="94.5" hidden="1">
      <c r="A358" s="225" t="s">
        <v>493</v>
      </c>
      <c r="B358" s="226">
        <v>5210</v>
      </c>
      <c r="C358" s="187"/>
      <c r="D358" s="187"/>
      <c r="E358" s="187"/>
      <c r="F358" s="187"/>
      <c r="G358" s="187"/>
      <c r="H358" s="187"/>
      <c r="I358" s="187"/>
      <c r="J358" s="187"/>
      <c r="K358" s="187"/>
      <c r="L358" s="706"/>
      <c r="M358" s="705"/>
      <c r="N358" s="228"/>
      <c r="O358" s="229"/>
      <c r="P358" s="229"/>
    </row>
    <row r="359" spans="1:16" ht="126" hidden="1">
      <c r="A359" s="225" t="s">
        <v>494</v>
      </c>
      <c r="B359" s="226">
        <v>5211</v>
      </c>
      <c r="C359" s="187"/>
      <c r="D359" s="187"/>
      <c r="E359" s="187"/>
      <c r="F359" s="187"/>
      <c r="G359" s="187"/>
      <c r="H359" s="187"/>
      <c r="I359" s="187"/>
      <c r="J359" s="187"/>
      <c r="K359" s="187"/>
      <c r="L359" s="706"/>
      <c r="M359" s="705"/>
      <c r="N359" s="228"/>
      <c r="O359" s="229"/>
      <c r="P359" s="229"/>
    </row>
    <row r="360" spans="1:16" ht="78.75" hidden="1">
      <c r="A360" s="225" t="s">
        <v>497</v>
      </c>
      <c r="B360" s="226">
        <v>5212</v>
      </c>
      <c r="C360" s="187"/>
      <c r="D360" s="187"/>
      <c r="E360" s="187"/>
      <c r="F360" s="187"/>
      <c r="G360" s="187"/>
      <c r="H360" s="187"/>
      <c r="I360" s="187"/>
      <c r="J360" s="187"/>
      <c r="K360" s="187"/>
      <c r="L360" s="706"/>
      <c r="M360" s="705"/>
      <c r="N360" s="228"/>
      <c r="O360" s="229"/>
      <c r="P360" s="229"/>
    </row>
    <row r="361" spans="1:16" ht="94.5" hidden="1">
      <c r="A361" s="225" t="s">
        <v>746</v>
      </c>
      <c r="B361" s="226">
        <v>5213</v>
      </c>
      <c r="C361" s="187"/>
      <c r="D361" s="187"/>
      <c r="E361" s="187"/>
      <c r="F361" s="187"/>
      <c r="G361" s="187"/>
      <c r="H361" s="187"/>
      <c r="I361" s="187"/>
      <c r="J361" s="187"/>
      <c r="K361" s="187"/>
      <c r="L361" s="706"/>
      <c r="M361" s="705"/>
      <c r="N361" s="228"/>
      <c r="O361" s="229"/>
      <c r="P361" s="229"/>
    </row>
    <row r="362" spans="1:16" ht="63" hidden="1">
      <c r="A362" s="225" t="s">
        <v>959</v>
      </c>
      <c r="B362" s="226">
        <v>5214</v>
      </c>
      <c r="C362" s="187"/>
      <c r="D362" s="187"/>
      <c r="E362" s="187"/>
      <c r="F362" s="187"/>
      <c r="G362" s="187"/>
      <c r="H362" s="187"/>
      <c r="I362" s="187"/>
      <c r="J362" s="187"/>
      <c r="K362" s="187"/>
      <c r="L362" s="706"/>
      <c r="M362" s="705"/>
      <c r="N362" s="228"/>
      <c r="O362" s="229"/>
      <c r="P362" s="229"/>
    </row>
    <row r="363" spans="1:16" ht="141.75" hidden="1">
      <c r="A363" s="232" t="s">
        <v>960</v>
      </c>
      <c r="B363" s="233">
        <v>5300</v>
      </c>
      <c r="C363" s="169" t="s">
        <v>5</v>
      </c>
      <c r="D363" s="170" t="s">
        <v>5</v>
      </c>
      <c r="E363" s="170" t="s">
        <v>5</v>
      </c>
      <c r="F363" s="169" t="s">
        <v>5</v>
      </c>
      <c r="G363" s="170" t="s">
        <v>5</v>
      </c>
      <c r="H363" s="170" t="s">
        <v>5</v>
      </c>
      <c r="I363" s="170"/>
      <c r="J363" s="170"/>
      <c r="K363" s="170"/>
      <c r="L363" s="234" t="s">
        <v>5</v>
      </c>
      <c r="M363" s="235" t="s">
        <v>5</v>
      </c>
      <c r="N363" s="236"/>
      <c r="O363" s="237">
        <f>SUM(O364:O365)</f>
        <v>0</v>
      </c>
      <c r="P363" s="237">
        <f>SUM(P364:P365)</f>
        <v>0</v>
      </c>
    </row>
    <row r="364" spans="1:16" hidden="1">
      <c r="A364" s="225" t="s">
        <v>9</v>
      </c>
      <c r="B364" s="226">
        <v>5301</v>
      </c>
      <c r="C364" s="184"/>
      <c r="D364" s="191"/>
      <c r="E364" s="191"/>
      <c r="F364" s="184"/>
      <c r="G364" s="191"/>
      <c r="H364" s="191"/>
      <c r="I364" s="191"/>
      <c r="J364" s="191"/>
      <c r="K364" s="191"/>
      <c r="L364" s="230"/>
      <c r="M364" s="231"/>
      <c r="N364" s="228"/>
      <c r="O364" s="229"/>
      <c r="P364" s="229"/>
    </row>
    <row r="365" spans="1:16" hidden="1">
      <c r="A365" s="225" t="s">
        <v>9</v>
      </c>
      <c r="B365" s="226">
        <v>5302</v>
      </c>
      <c r="C365" s="184"/>
      <c r="D365" s="191"/>
      <c r="E365" s="191"/>
      <c r="F365" s="184"/>
      <c r="G365" s="191"/>
      <c r="H365" s="191"/>
      <c r="I365" s="191"/>
      <c r="J365" s="191"/>
      <c r="K365" s="191"/>
      <c r="L365" s="230"/>
      <c r="M365" s="231"/>
      <c r="N365" s="228"/>
      <c r="O365" s="229"/>
      <c r="P365" s="229"/>
    </row>
    <row r="366" spans="1:16" ht="126" hidden="1">
      <c r="A366" s="232" t="s">
        <v>961</v>
      </c>
      <c r="B366" s="233">
        <v>5400</v>
      </c>
      <c r="C366" s="169" t="s">
        <v>5</v>
      </c>
      <c r="D366" s="170" t="s">
        <v>5</v>
      </c>
      <c r="E366" s="170" t="s">
        <v>5</v>
      </c>
      <c r="F366" s="169" t="s">
        <v>5</v>
      </c>
      <c r="G366" s="170" t="s">
        <v>5</v>
      </c>
      <c r="H366" s="170" t="s">
        <v>5</v>
      </c>
      <c r="I366" s="170"/>
      <c r="J366" s="170"/>
      <c r="K366" s="170"/>
      <c r="L366" s="234" t="s">
        <v>5</v>
      </c>
      <c r="M366" s="235" t="s">
        <v>5</v>
      </c>
      <c r="N366" s="236"/>
      <c r="O366" s="237">
        <f>SUM(O367:O368)</f>
        <v>0</v>
      </c>
      <c r="P366" s="237">
        <f>SUM(P367:P368)</f>
        <v>0</v>
      </c>
    </row>
    <row r="367" spans="1:16" hidden="1">
      <c r="A367" s="225" t="s">
        <v>9</v>
      </c>
      <c r="B367" s="226">
        <v>5401</v>
      </c>
      <c r="C367" s="184"/>
      <c r="D367" s="191"/>
      <c r="E367" s="191"/>
      <c r="F367" s="184"/>
      <c r="G367" s="191"/>
      <c r="H367" s="191"/>
      <c r="I367" s="191"/>
      <c r="J367" s="191"/>
      <c r="K367" s="191"/>
      <c r="L367" s="230"/>
      <c r="M367" s="231"/>
      <c r="N367" s="228"/>
      <c r="O367" s="229"/>
      <c r="P367" s="229"/>
    </row>
    <row r="368" spans="1:16" hidden="1">
      <c r="A368" s="225" t="s">
        <v>9</v>
      </c>
      <c r="B368" s="226">
        <v>5402</v>
      </c>
      <c r="C368" s="184"/>
      <c r="D368" s="191"/>
      <c r="E368" s="191"/>
      <c r="F368" s="184"/>
      <c r="G368" s="191"/>
      <c r="H368" s="191"/>
      <c r="I368" s="191"/>
      <c r="J368" s="191"/>
      <c r="K368" s="191"/>
      <c r="L368" s="230"/>
      <c r="M368" s="231"/>
      <c r="N368" s="228"/>
      <c r="O368" s="229"/>
      <c r="P368" s="229"/>
    </row>
    <row r="369" spans="1:16" ht="173.25" hidden="1">
      <c r="A369" s="232" t="s">
        <v>962</v>
      </c>
      <c r="B369" s="233">
        <v>5500</v>
      </c>
      <c r="C369" s="169" t="s">
        <v>5</v>
      </c>
      <c r="D369" s="170" t="s">
        <v>5</v>
      </c>
      <c r="E369" s="170" t="s">
        <v>5</v>
      </c>
      <c r="F369" s="169" t="s">
        <v>5</v>
      </c>
      <c r="G369" s="170" t="s">
        <v>5</v>
      </c>
      <c r="H369" s="170" t="s">
        <v>5</v>
      </c>
      <c r="I369" s="170"/>
      <c r="J369" s="170"/>
      <c r="K369" s="170"/>
      <c r="L369" s="234" t="s">
        <v>5</v>
      </c>
      <c r="M369" s="235" t="s">
        <v>5</v>
      </c>
      <c r="N369" s="236"/>
      <c r="O369" s="237">
        <f>O370+O408</f>
        <v>7630.4</v>
      </c>
      <c r="P369" s="237">
        <f>P370+P408</f>
        <v>6832</v>
      </c>
    </row>
    <row r="370" spans="1:16" ht="63" hidden="1">
      <c r="A370" s="232" t="s">
        <v>963</v>
      </c>
      <c r="B370" s="233">
        <v>5501</v>
      </c>
      <c r="C370" s="169" t="s">
        <v>5</v>
      </c>
      <c r="D370" s="170" t="s">
        <v>5</v>
      </c>
      <c r="E370" s="170" t="s">
        <v>5</v>
      </c>
      <c r="F370" s="169" t="s">
        <v>5</v>
      </c>
      <c r="G370" s="170" t="s">
        <v>5</v>
      </c>
      <c r="H370" s="170" t="s">
        <v>5</v>
      </c>
      <c r="I370" s="170"/>
      <c r="J370" s="170"/>
      <c r="K370" s="170"/>
      <c r="L370" s="234" t="s">
        <v>5</v>
      </c>
      <c r="M370" s="235" t="s">
        <v>5</v>
      </c>
      <c r="N370" s="236"/>
      <c r="O370" s="237">
        <f>SUM(O371:O407)</f>
        <v>7630.4</v>
      </c>
      <c r="P370" s="237">
        <f>SUM(P371:P407)</f>
        <v>6832</v>
      </c>
    </row>
    <row r="371" spans="1:16" ht="78.75" hidden="1">
      <c r="A371" s="225" t="s">
        <v>499</v>
      </c>
      <c r="B371" s="226">
        <v>5502</v>
      </c>
      <c r="C371" s="184"/>
      <c r="D371" s="191"/>
      <c r="E371" s="191"/>
      <c r="F371" s="184"/>
      <c r="G371" s="191"/>
      <c r="H371" s="191"/>
      <c r="I371" s="191"/>
      <c r="J371" s="191"/>
      <c r="K371" s="191"/>
      <c r="L371" s="230"/>
      <c r="M371" s="231"/>
      <c r="N371" s="228"/>
      <c r="O371" s="229"/>
      <c r="P371" s="229"/>
    </row>
    <row r="372" spans="1:16" ht="78.75" hidden="1">
      <c r="A372" s="225" t="s">
        <v>503</v>
      </c>
      <c r="B372" s="226">
        <v>5503</v>
      </c>
      <c r="C372" s="184"/>
      <c r="D372" s="191"/>
      <c r="E372" s="191"/>
      <c r="F372" s="184"/>
      <c r="G372" s="191"/>
      <c r="H372" s="191"/>
      <c r="I372" s="191"/>
      <c r="J372" s="191"/>
      <c r="K372" s="191"/>
      <c r="L372" s="230"/>
      <c r="M372" s="231"/>
      <c r="N372" s="228"/>
      <c r="O372" s="229"/>
      <c r="P372" s="229"/>
    </row>
    <row r="373" spans="1:16" ht="94.5" hidden="1">
      <c r="A373" s="225" t="s">
        <v>507</v>
      </c>
      <c r="B373" s="226">
        <v>5504</v>
      </c>
      <c r="C373" s="184"/>
      <c r="D373" s="191"/>
      <c r="E373" s="191"/>
      <c r="F373" s="184"/>
      <c r="G373" s="191"/>
      <c r="H373" s="191"/>
      <c r="I373" s="191"/>
      <c r="J373" s="191"/>
      <c r="K373" s="191"/>
      <c r="L373" s="230"/>
      <c r="M373" s="231"/>
      <c r="N373" s="228"/>
      <c r="O373" s="229"/>
      <c r="P373" s="229"/>
    </row>
    <row r="374" spans="1:16" ht="78.75" hidden="1">
      <c r="A374" s="225" t="s">
        <v>512</v>
      </c>
      <c r="B374" s="226">
        <v>5505</v>
      </c>
      <c r="C374" s="184"/>
      <c r="D374" s="191"/>
      <c r="E374" s="191"/>
      <c r="F374" s="184"/>
      <c r="G374" s="191"/>
      <c r="H374" s="191"/>
      <c r="I374" s="191"/>
      <c r="J374" s="191"/>
      <c r="K374" s="191"/>
      <c r="L374" s="230"/>
      <c r="M374" s="231"/>
      <c r="N374" s="228"/>
      <c r="O374" s="229">
        <f>2.7</f>
        <v>2.7</v>
      </c>
      <c r="P374" s="229">
        <f>2.5</f>
        <v>2.5</v>
      </c>
    </row>
    <row r="375" spans="1:16" ht="47.25" hidden="1">
      <c r="A375" s="225" t="s">
        <v>513</v>
      </c>
      <c r="B375" s="226">
        <v>5506</v>
      </c>
      <c r="C375" s="184"/>
      <c r="D375" s="191"/>
      <c r="E375" s="191"/>
      <c r="F375" s="184"/>
      <c r="G375" s="191"/>
      <c r="H375" s="191"/>
      <c r="I375" s="191"/>
      <c r="J375" s="191"/>
      <c r="K375" s="191"/>
      <c r="L375" s="230"/>
      <c r="M375" s="231"/>
      <c r="N375" s="228"/>
      <c r="O375" s="229"/>
      <c r="P375" s="229"/>
    </row>
    <row r="376" spans="1:16" ht="31.5" hidden="1">
      <c r="A376" s="225" t="s">
        <v>514</v>
      </c>
      <c r="B376" s="226">
        <v>5507</v>
      </c>
      <c r="C376" s="184"/>
      <c r="D376" s="191"/>
      <c r="E376" s="191"/>
      <c r="F376" s="184"/>
      <c r="G376" s="191"/>
      <c r="H376" s="191"/>
      <c r="I376" s="191"/>
      <c r="J376" s="191"/>
      <c r="K376" s="191"/>
      <c r="L376" s="230"/>
      <c r="M376" s="231"/>
      <c r="N376" s="228"/>
      <c r="O376" s="229"/>
      <c r="P376" s="229"/>
    </row>
    <row r="377" spans="1:16" ht="47.25" hidden="1">
      <c r="A377" s="225" t="s">
        <v>517</v>
      </c>
      <c r="B377" s="226">
        <v>5508</v>
      </c>
      <c r="C377" s="184"/>
      <c r="D377" s="191"/>
      <c r="E377" s="191"/>
      <c r="F377" s="184"/>
      <c r="G377" s="191"/>
      <c r="H377" s="191"/>
      <c r="I377" s="191"/>
      <c r="J377" s="191"/>
      <c r="K377" s="191"/>
      <c r="L377" s="230"/>
      <c r="M377" s="231"/>
      <c r="N377" s="228"/>
      <c r="O377" s="229">
        <f>5171.4</f>
        <v>5171.3999999999996</v>
      </c>
      <c r="P377" s="229">
        <f>4120.2</f>
        <v>4120.2</v>
      </c>
    </row>
    <row r="378" spans="1:16" ht="47.25" hidden="1">
      <c r="A378" s="225" t="s">
        <v>518</v>
      </c>
      <c r="B378" s="226">
        <v>5509</v>
      </c>
      <c r="C378" s="184"/>
      <c r="D378" s="191"/>
      <c r="E378" s="191"/>
      <c r="F378" s="184"/>
      <c r="G378" s="191"/>
      <c r="H378" s="191"/>
      <c r="I378" s="191"/>
      <c r="J378" s="191"/>
      <c r="K378" s="191"/>
      <c r="L378" s="230"/>
      <c r="M378" s="231"/>
      <c r="N378" s="228"/>
      <c r="O378" s="229"/>
      <c r="P378" s="229"/>
    </row>
    <row r="379" spans="1:16" ht="31.5" hidden="1">
      <c r="A379" s="225" t="s">
        <v>519</v>
      </c>
      <c r="B379" s="226">
        <v>5510</v>
      </c>
      <c r="C379" s="184"/>
      <c r="D379" s="191"/>
      <c r="E379" s="191"/>
      <c r="F379" s="184"/>
      <c r="G379" s="191"/>
      <c r="H379" s="191"/>
      <c r="I379" s="191"/>
      <c r="J379" s="191"/>
      <c r="K379" s="191"/>
      <c r="L379" s="230"/>
      <c r="M379" s="231"/>
      <c r="N379" s="228"/>
      <c r="O379" s="229">
        <f>84.1</f>
        <v>84.1</v>
      </c>
      <c r="P379" s="229">
        <f>51.2</f>
        <v>51.2</v>
      </c>
    </row>
    <row r="380" spans="1:16" ht="63" hidden="1">
      <c r="A380" s="225" t="s">
        <v>522</v>
      </c>
      <c r="B380" s="226">
        <v>5511</v>
      </c>
      <c r="C380" s="184"/>
      <c r="D380" s="191"/>
      <c r="E380" s="191"/>
      <c r="F380" s="184"/>
      <c r="G380" s="191"/>
      <c r="H380" s="191"/>
      <c r="I380" s="191"/>
      <c r="J380" s="191"/>
      <c r="K380" s="191"/>
      <c r="L380" s="230"/>
      <c r="M380" s="231"/>
      <c r="N380" s="228"/>
      <c r="O380" s="229"/>
      <c r="P380" s="229"/>
    </row>
    <row r="381" spans="1:16" ht="31.5" hidden="1">
      <c r="A381" s="225" t="s">
        <v>527</v>
      </c>
      <c r="B381" s="226">
        <v>5512</v>
      </c>
      <c r="C381" s="184"/>
      <c r="D381" s="191"/>
      <c r="E381" s="191"/>
      <c r="F381" s="184"/>
      <c r="G381" s="191"/>
      <c r="H381" s="191"/>
      <c r="I381" s="191"/>
      <c r="J381" s="191"/>
      <c r="K381" s="191"/>
      <c r="L381" s="230"/>
      <c r="M381" s="231"/>
      <c r="N381" s="228"/>
      <c r="O381" s="229"/>
      <c r="P381" s="229"/>
    </row>
    <row r="382" spans="1:16" ht="94.5" hidden="1">
      <c r="A382" s="225" t="s">
        <v>528</v>
      </c>
      <c r="B382" s="226">
        <v>5513</v>
      </c>
      <c r="C382" s="184"/>
      <c r="D382" s="191"/>
      <c r="E382" s="191"/>
      <c r="F382" s="184"/>
      <c r="G382" s="191"/>
      <c r="H382" s="191"/>
      <c r="I382" s="191"/>
      <c r="J382" s="191"/>
      <c r="K382" s="191"/>
      <c r="L382" s="230"/>
      <c r="M382" s="231"/>
      <c r="N382" s="228"/>
      <c r="O382" s="229"/>
      <c r="P382" s="229"/>
    </row>
    <row r="383" spans="1:16" ht="63" hidden="1">
      <c r="A383" s="225" t="s">
        <v>529</v>
      </c>
      <c r="B383" s="226">
        <v>5514</v>
      </c>
      <c r="C383" s="184"/>
      <c r="D383" s="191"/>
      <c r="E383" s="191"/>
      <c r="F383" s="184"/>
      <c r="G383" s="191"/>
      <c r="H383" s="191"/>
      <c r="I383" s="191"/>
      <c r="J383" s="191"/>
      <c r="K383" s="191"/>
      <c r="L383" s="230"/>
      <c r="M383" s="231"/>
      <c r="N383" s="228"/>
      <c r="O383" s="229"/>
      <c r="P383" s="229"/>
    </row>
    <row r="384" spans="1:16" ht="47.25" hidden="1">
      <c r="A384" s="225" t="s">
        <v>532</v>
      </c>
      <c r="B384" s="226">
        <v>5515</v>
      </c>
      <c r="C384" s="184"/>
      <c r="D384" s="191"/>
      <c r="E384" s="191"/>
      <c r="F384" s="184"/>
      <c r="G384" s="191"/>
      <c r="H384" s="191"/>
      <c r="I384" s="191"/>
      <c r="J384" s="191"/>
      <c r="K384" s="191"/>
      <c r="L384" s="230"/>
      <c r="M384" s="231"/>
      <c r="N384" s="228"/>
      <c r="O384" s="229"/>
      <c r="P384" s="229"/>
    </row>
    <row r="385" spans="1:16" ht="126" hidden="1">
      <c r="A385" s="225" t="s">
        <v>535</v>
      </c>
      <c r="B385" s="226">
        <v>5516</v>
      </c>
      <c r="C385" s="184"/>
      <c r="D385" s="191"/>
      <c r="E385" s="191"/>
      <c r="F385" s="184"/>
      <c r="G385" s="191"/>
      <c r="H385" s="191"/>
      <c r="I385" s="191"/>
      <c r="J385" s="191"/>
      <c r="K385" s="191"/>
      <c r="L385" s="230"/>
      <c r="M385" s="231"/>
      <c r="N385" s="228"/>
      <c r="O385" s="229"/>
      <c r="P385" s="229"/>
    </row>
    <row r="386" spans="1:16" ht="47.25" hidden="1">
      <c r="A386" s="225" t="s">
        <v>539</v>
      </c>
      <c r="B386" s="226">
        <v>5517</v>
      </c>
      <c r="C386" s="184"/>
      <c r="D386" s="191"/>
      <c r="E386" s="191"/>
      <c r="F386" s="184"/>
      <c r="G386" s="191"/>
      <c r="H386" s="191"/>
      <c r="I386" s="191"/>
      <c r="J386" s="191"/>
      <c r="K386" s="191"/>
      <c r="L386" s="230"/>
      <c r="M386" s="231"/>
      <c r="N386" s="228"/>
      <c r="O386" s="229"/>
      <c r="P386" s="229"/>
    </row>
    <row r="387" spans="1:16" ht="78.75" hidden="1">
      <c r="A387" s="225" t="s">
        <v>550</v>
      </c>
      <c r="B387" s="226">
        <v>5518</v>
      </c>
      <c r="C387" s="184"/>
      <c r="D387" s="191"/>
      <c r="E387" s="191"/>
      <c r="F387" s="184"/>
      <c r="G387" s="191"/>
      <c r="H387" s="191"/>
      <c r="I387" s="191"/>
      <c r="J387" s="191"/>
      <c r="K387" s="191"/>
      <c r="L387" s="230"/>
      <c r="M387" s="231"/>
      <c r="N387" s="228"/>
      <c r="O387" s="229"/>
      <c r="P387" s="229"/>
    </row>
    <row r="388" spans="1:16" ht="47.25" hidden="1">
      <c r="A388" s="225" t="s">
        <v>559</v>
      </c>
      <c r="B388" s="226">
        <v>5519</v>
      </c>
      <c r="C388" s="184"/>
      <c r="D388" s="191"/>
      <c r="E388" s="191"/>
      <c r="F388" s="184"/>
      <c r="G388" s="191"/>
      <c r="H388" s="191"/>
      <c r="I388" s="191"/>
      <c r="J388" s="191"/>
      <c r="K388" s="191"/>
      <c r="L388" s="230"/>
      <c r="M388" s="231"/>
      <c r="N388" s="228"/>
      <c r="O388" s="229"/>
      <c r="P388" s="229"/>
    </row>
    <row r="389" spans="1:16" ht="110.25" hidden="1">
      <c r="A389" s="225" t="s">
        <v>566</v>
      </c>
      <c r="B389" s="226">
        <v>5520</v>
      </c>
      <c r="C389" s="184"/>
      <c r="D389" s="191"/>
      <c r="E389" s="191"/>
      <c r="F389" s="184"/>
      <c r="G389" s="191"/>
      <c r="H389" s="191"/>
      <c r="I389" s="191"/>
      <c r="J389" s="191"/>
      <c r="K389" s="191"/>
      <c r="L389" s="230"/>
      <c r="M389" s="231"/>
      <c r="N389" s="228"/>
      <c r="O389" s="229"/>
      <c r="P389" s="229"/>
    </row>
    <row r="390" spans="1:16" ht="220.5" hidden="1">
      <c r="A390" s="225" t="s">
        <v>574</v>
      </c>
      <c r="B390" s="226">
        <v>5521</v>
      </c>
      <c r="C390" s="184"/>
      <c r="D390" s="191"/>
      <c r="E390" s="191"/>
      <c r="F390" s="184"/>
      <c r="G390" s="191"/>
      <c r="H390" s="191"/>
      <c r="I390" s="191"/>
      <c r="J390" s="191"/>
      <c r="K390" s="191"/>
      <c r="L390" s="230"/>
      <c r="M390" s="231"/>
      <c r="N390" s="228"/>
      <c r="O390" s="229"/>
      <c r="P390" s="229"/>
    </row>
    <row r="391" spans="1:16" ht="63" hidden="1">
      <c r="A391" s="225" t="s">
        <v>576</v>
      </c>
      <c r="B391" s="226">
        <v>5522</v>
      </c>
      <c r="C391" s="184"/>
      <c r="D391" s="191"/>
      <c r="E391" s="191"/>
      <c r="F391" s="184"/>
      <c r="G391" s="191"/>
      <c r="H391" s="191"/>
      <c r="I391" s="191"/>
      <c r="J391" s="191"/>
      <c r="K391" s="191"/>
      <c r="L391" s="230"/>
      <c r="M391" s="231"/>
      <c r="N391" s="228"/>
      <c r="O391" s="229"/>
      <c r="P391" s="229"/>
    </row>
    <row r="392" spans="1:16" ht="47.25" hidden="1">
      <c r="A392" s="225" t="s">
        <v>559</v>
      </c>
      <c r="B392" s="226">
        <v>5523</v>
      </c>
      <c r="C392" s="184"/>
      <c r="D392" s="191"/>
      <c r="E392" s="191"/>
      <c r="F392" s="184"/>
      <c r="G392" s="191"/>
      <c r="H392" s="191"/>
      <c r="I392" s="191"/>
      <c r="J392" s="191"/>
      <c r="K392" s="191"/>
      <c r="L392" s="230"/>
      <c r="M392" s="231"/>
      <c r="N392" s="228"/>
      <c r="O392" s="229"/>
      <c r="P392" s="229"/>
    </row>
    <row r="393" spans="1:16" ht="31.5" hidden="1">
      <c r="A393" s="225" t="s">
        <v>583</v>
      </c>
      <c r="B393" s="226">
        <v>5524</v>
      </c>
      <c r="C393" s="184"/>
      <c r="D393" s="191"/>
      <c r="E393" s="191"/>
      <c r="F393" s="184"/>
      <c r="G393" s="191"/>
      <c r="H393" s="191"/>
      <c r="I393" s="191"/>
      <c r="J393" s="191"/>
      <c r="K393" s="191"/>
      <c r="L393" s="230"/>
      <c r="M393" s="231"/>
      <c r="N393" s="228"/>
      <c r="O393" s="229"/>
      <c r="P393" s="229"/>
    </row>
    <row r="394" spans="1:16" ht="78.75" hidden="1">
      <c r="A394" s="225" t="s">
        <v>752</v>
      </c>
      <c r="B394" s="226">
        <v>5525</v>
      </c>
      <c r="C394" s="184"/>
      <c r="D394" s="191"/>
      <c r="E394" s="191"/>
      <c r="F394" s="184"/>
      <c r="G394" s="191"/>
      <c r="H394" s="191"/>
      <c r="I394" s="191"/>
      <c r="J394" s="191"/>
      <c r="K394" s="191"/>
      <c r="L394" s="230"/>
      <c r="M394" s="231"/>
      <c r="N394" s="228"/>
      <c r="O394" s="229"/>
      <c r="P394" s="229"/>
    </row>
    <row r="395" spans="1:16" ht="47.25" hidden="1">
      <c r="A395" s="225" t="s">
        <v>559</v>
      </c>
      <c r="B395" s="226">
        <v>5526</v>
      </c>
      <c r="C395" s="184"/>
      <c r="D395" s="191"/>
      <c r="E395" s="191"/>
      <c r="F395" s="184"/>
      <c r="G395" s="191"/>
      <c r="H395" s="191"/>
      <c r="I395" s="191"/>
      <c r="J395" s="191"/>
      <c r="K395" s="191"/>
      <c r="L395" s="230"/>
      <c r="M395" s="231"/>
      <c r="N395" s="228"/>
      <c r="O395" s="229"/>
      <c r="P395" s="229"/>
    </row>
    <row r="396" spans="1:16" ht="94.5" hidden="1">
      <c r="A396" s="225" t="s">
        <v>588</v>
      </c>
      <c r="B396" s="226">
        <v>5527</v>
      </c>
      <c r="C396" s="184"/>
      <c r="D396" s="191"/>
      <c r="E396" s="191"/>
      <c r="F396" s="184"/>
      <c r="G396" s="191"/>
      <c r="H396" s="191"/>
      <c r="I396" s="191"/>
      <c r="J396" s="191"/>
      <c r="K396" s="191"/>
      <c r="L396" s="230"/>
      <c r="M396" s="231"/>
      <c r="N396" s="228"/>
      <c r="O396" s="229"/>
      <c r="P396" s="229"/>
    </row>
    <row r="397" spans="1:16" ht="126" hidden="1">
      <c r="A397" s="225" t="s">
        <v>36</v>
      </c>
      <c r="B397" s="226">
        <v>5528</v>
      </c>
      <c r="C397" s="184"/>
      <c r="D397" s="191"/>
      <c r="E397" s="191"/>
      <c r="F397" s="184"/>
      <c r="G397" s="191"/>
      <c r="H397" s="191"/>
      <c r="I397" s="191"/>
      <c r="J397" s="191"/>
      <c r="K397" s="191"/>
      <c r="L397" s="230"/>
      <c r="M397" s="231"/>
      <c r="N397" s="228"/>
      <c r="O397" s="229"/>
      <c r="P397" s="229"/>
    </row>
    <row r="398" spans="1:16" ht="126" hidden="1">
      <c r="A398" s="225" t="s">
        <v>597</v>
      </c>
      <c r="B398" s="226">
        <v>5529</v>
      </c>
      <c r="C398" s="184"/>
      <c r="D398" s="191"/>
      <c r="E398" s="191"/>
      <c r="F398" s="184"/>
      <c r="G398" s="191"/>
      <c r="H398" s="191"/>
      <c r="I398" s="191"/>
      <c r="J398" s="191"/>
      <c r="K398" s="191"/>
      <c r="L398" s="230"/>
      <c r="M398" s="231"/>
      <c r="N398" s="228"/>
      <c r="O398" s="229">
        <f>2372.2</f>
        <v>2372.1999999999998</v>
      </c>
      <c r="P398" s="229">
        <f>2658.1</f>
        <v>2658.1</v>
      </c>
    </row>
    <row r="399" spans="1:16" ht="78.75" hidden="1">
      <c r="A399" s="225" t="s">
        <v>598</v>
      </c>
      <c r="B399" s="226">
        <v>5530</v>
      </c>
      <c r="C399" s="184"/>
      <c r="D399" s="191"/>
      <c r="E399" s="191"/>
      <c r="F399" s="184"/>
      <c r="G399" s="191"/>
      <c r="H399" s="191"/>
      <c r="I399" s="191"/>
      <c r="J399" s="191"/>
      <c r="K399" s="191"/>
      <c r="L399" s="230"/>
      <c r="M399" s="231"/>
      <c r="N399" s="228"/>
      <c r="O399" s="229"/>
      <c r="P399" s="229"/>
    </row>
    <row r="400" spans="1:16" ht="126" hidden="1">
      <c r="A400" s="225" t="s">
        <v>599</v>
      </c>
      <c r="B400" s="226">
        <v>5531</v>
      </c>
      <c r="C400" s="184"/>
      <c r="D400" s="191"/>
      <c r="E400" s="191"/>
      <c r="F400" s="184"/>
      <c r="G400" s="191"/>
      <c r="H400" s="191"/>
      <c r="I400" s="191"/>
      <c r="J400" s="191"/>
      <c r="K400" s="191"/>
      <c r="L400" s="230"/>
      <c r="M400" s="231"/>
      <c r="N400" s="228"/>
      <c r="O400" s="229"/>
      <c r="P400" s="229"/>
    </row>
    <row r="401" spans="1:16" ht="94.5" hidden="1">
      <c r="A401" s="225" t="s">
        <v>603</v>
      </c>
      <c r="B401" s="226">
        <v>5532</v>
      </c>
      <c r="C401" s="184"/>
      <c r="D401" s="191"/>
      <c r="E401" s="191"/>
      <c r="F401" s="184"/>
      <c r="G401" s="191"/>
      <c r="H401" s="191"/>
      <c r="I401" s="191"/>
      <c r="J401" s="191"/>
      <c r="K401" s="191"/>
      <c r="L401" s="230"/>
      <c r="M401" s="231"/>
      <c r="N401" s="228"/>
      <c r="O401" s="229"/>
      <c r="P401" s="229"/>
    </row>
    <row r="402" spans="1:16" ht="47.25" hidden="1">
      <c r="A402" s="225" t="s">
        <v>606</v>
      </c>
      <c r="B402" s="226">
        <v>5533</v>
      </c>
      <c r="C402" s="184"/>
      <c r="D402" s="191"/>
      <c r="E402" s="191"/>
      <c r="F402" s="184"/>
      <c r="G402" s="191"/>
      <c r="H402" s="191"/>
      <c r="I402" s="191"/>
      <c r="J402" s="191"/>
      <c r="K402" s="191"/>
      <c r="L402" s="230"/>
      <c r="M402" s="231"/>
      <c r="N402" s="228"/>
      <c r="O402" s="229"/>
      <c r="P402" s="229"/>
    </row>
    <row r="403" spans="1:16" ht="31.5" hidden="1">
      <c r="A403" s="225" t="s">
        <v>614</v>
      </c>
      <c r="B403" s="226">
        <v>5534</v>
      </c>
      <c r="C403" s="184"/>
      <c r="D403" s="191"/>
      <c r="E403" s="191"/>
      <c r="F403" s="184"/>
      <c r="G403" s="191"/>
      <c r="H403" s="191"/>
      <c r="I403" s="191"/>
      <c r="J403" s="191"/>
      <c r="K403" s="191"/>
      <c r="L403" s="230"/>
      <c r="M403" s="231"/>
      <c r="N403" s="228"/>
      <c r="O403" s="229"/>
      <c r="P403" s="229"/>
    </row>
    <row r="404" spans="1:16" ht="94.5" hidden="1">
      <c r="A404" s="225" t="s">
        <v>616</v>
      </c>
      <c r="B404" s="226">
        <v>5535</v>
      </c>
      <c r="C404" s="184"/>
      <c r="D404" s="191"/>
      <c r="E404" s="191"/>
      <c r="F404" s="184"/>
      <c r="G404" s="191"/>
      <c r="H404" s="191"/>
      <c r="I404" s="191"/>
      <c r="J404" s="191"/>
      <c r="K404" s="191"/>
      <c r="L404" s="230"/>
      <c r="M404" s="231"/>
      <c r="N404" s="228"/>
      <c r="O404" s="229"/>
      <c r="P404" s="229"/>
    </row>
    <row r="405" spans="1:16" ht="47.25" hidden="1">
      <c r="A405" s="225" t="s">
        <v>753</v>
      </c>
      <c r="B405" s="226">
        <v>5536</v>
      </c>
      <c r="C405" s="184"/>
      <c r="D405" s="191"/>
      <c r="E405" s="191"/>
      <c r="F405" s="184"/>
      <c r="G405" s="191"/>
      <c r="H405" s="191"/>
      <c r="I405" s="191"/>
      <c r="J405" s="191"/>
      <c r="K405" s="191"/>
      <c r="L405" s="230"/>
      <c r="M405" s="231"/>
      <c r="N405" s="228"/>
      <c r="O405" s="229"/>
      <c r="P405" s="229"/>
    </row>
    <row r="406" spans="1:16" hidden="1">
      <c r="A406" s="225" t="s">
        <v>9</v>
      </c>
      <c r="B406" s="226">
        <v>5537</v>
      </c>
      <c r="C406" s="184"/>
      <c r="D406" s="191"/>
      <c r="E406" s="191"/>
      <c r="F406" s="184"/>
      <c r="G406" s="191"/>
      <c r="H406" s="191"/>
      <c r="I406" s="191"/>
      <c r="J406" s="191"/>
      <c r="K406" s="191"/>
      <c r="L406" s="230"/>
      <c r="M406" s="231"/>
      <c r="N406" s="228"/>
      <c r="O406" s="229"/>
      <c r="P406" s="229"/>
    </row>
    <row r="407" spans="1:16" hidden="1">
      <c r="A407" s="225" t="s">
        <v>9</v>
      </c>
      <c r="B407" s="226">
        <v>5538</v>
      </c>
      <c r="C407" s="184"/>
      <c r="D407" s="191"/>
      <c r="E407" s="191"/>
      <c r="F407" s="184"/>
      <c r="G407" s="191"/>
      <c r="H407" s="191"/>
      <c r="I407" s="191"/>
      <c r="J407" s="191"/>
      <c r="K407" s="191"/>
      <c r="L407" s="230"/>
      <c r="M407" s="231"/>
      <c r="N407" s="228"/>
      <c r="O407" s="229"/>
      <c r="P407" s="229"/>
    </row>
    <row r="408" spans="1:16" ht="63" hidden="1">
      <c r="A408" s="232" t="s">
        <v>964</v>
      </c>
      <c r="B408" s="233">
        <v>5600</v>
      </c>
      <c r="C408" s="169" t="s">
        <v>5</v>
      </c>
      <c r="D408" s="170" t="s">
        <v>5</v>
      </c>
      <c r="E408" s="170" t="s">
        <v>5</v>
      </c>
      <c r="F408" s="169" t="s">
        <v>5</v>
      </c>
      <c r="G408" s="170" t="s">
        <v>5</v>
      </c>
      <c r="H408" s="170" t="s">
        <v>5</v>
      </c>
      <c r="I408" s="170"/>
      <c r="J408" s="170"/>
      <c r="K408" s="170"/>
      <c r="L408" s="234" t="s">
        <v>5</v>
      </c>
      <c r="M408" s="235" t="s">
        <v>5</v>
      </c>
      <c r="N408" s="236"/>
      <c r="O408" s="237">
        <f>SUM(O409:O410)</f>
        <v>0</v>
      </c>
      <c r="P408" s="237">
        <f>SUM(P409:P410)</f>
        <v>0</v>
      </c>
    </row>
    <row r="409" spans="1:16" hidden="1">
      <c r="A409" s="225" t="s">
        <v>9</v>
      </c>
      <c r="B409" s="226">
        <v>5601</v>
      </c>
      <c r="C409" s="184"/>
      <c r="D409" s="191"/>
      <c r="E409" s="191"/>
      <c r="F409" s="184"/>
      <c r="G409" s="191"/>
      <c r="H409" s="191"/>
      <c r="I409" s="191"/>
      <c r="J409" s="191"/>
      <c r="K409" s="191"/>
      <c r="L409" s="230"/>
      <c r="M409" s="231"/>
      <c r="N409" s="228"/>
      <c r="O409" s="229"/>
      <c r="P409" s="229"/>
    </row>
    <row r="410" spans="1:16" hidden="1">
      <c r="A410" s="225" t="s">
        <v>9</v>
      </c>
      <c r="B410" s="226">
        <v>5602</v>
      </c>
      <c r="C410" s="184"/>
      <c r="D410" s="191"/>
      <c r="E410" s="191"/>
      <c r="F410" s="184"/>
      <c r="G410" s="191"/>
      <c r="H410" s="191"/>
      <c r="I410" s="191"/>
      <c r="J410" s="191"/>
      <c r="K410" s="191"/>
      <c r="L410" s="230"/>
      <c r="M410" s="231"/>
      <c r="N410" s="228"/>
      <c r="O410" s="229"/>
      <c r="P410" s="229"/>
    </row>
    <row r="411" spans="1:16" ht="141.75" hidden="1">
      <c r="A411" s="232" t="s">
        <v>965</v>
      </c>
      <c r="B411" s="233">
        <v>5700</v>
      </c>
      <c r="C411" s="169" t="s">
        <v>5</v>
      </c>
      <c r="D411" s="170" t="s">
        <v>5</v>
      </c>
      <c r="E411" s="170" t="s">
        <v>5</v>
      </c>
      <c r="F411" s="169" t="s">
        <v>5</v>
      </c>
      <c r="G411" s="170" t="s">
        <v>5</v>
      </c>
      <c r="H411" s="170" t="s">
        <v>5</v>
      </c>
      <c r="I411" s="170"/>
      <c r="J411" s="170"/>
      <c r="K411" s="170"/>
      <c r="L411" s="234" t="s">
        <v>5</v>
      </c>
      <c r="M411" s="235" t="s">
        <v>5</v>
      </c>
      <c r="N411" s="236"/>
      <c r="O411" s="237">
        <f>O412+O417</f>
        <v>93988.799999999988</v>
      </c>
      <c r="P411" s="237">
        <f>P412+P417</f>
        <v>49004.700000000004</v>
      </c>
    </row>
    <row r="412" spans="1:16" hidden="1">
      <c r="A412" s="232" t="s">
        <v>966</v>
      </c>
      <c r="B412" s="233">
        <v>5701</v>
      </c>
      <c r="C412" s="169" t="s">
        <v>5</v>
      </c>
      <c r="D412" s="170" t="s">
        <v>5</v>
      </c>
      <c r="E412" s="170" t="s">
        <v>5</v>
      </c>
      <c r="F412" s="169" t="s">
        <v>5</v>
      </c>
      <c r="G412" s="170" t="s">
        <v>5</v>
      </c>
      <c r="H412" s="170" t="s">
        <v>5</v>
      </c>
      <c r="I412" s="170"/>
      <c r="J412" s="170"/>
      <c r="K412" s="170"/>
      <c r="L412" s="234" t="s">
        <v>5</v>
      </c>
      <c r="M412" s="235" t="s">
        <v>5</v>
      </c>
      <c r="N412" s="236"/>
      <c r="O412" s="237">
        <f>O413+O414</f>
        <v>0</v>
      </c>
      <c r="P412" s="237">
        <f>P413+P414</f>
        <v>0</v>
      </c>
    </row>
    <row r="413" spans="1:16" ht="31.5" hidden="1">
      <c r="A413" s="232" t="s">
        <v>967</v>
      </c>
      <c r="B413" s="226">
        <v>5702</v>
      </c>
      <c r="C413" s="184"/>
      <c r="D413" s="191"/>
      <c r="E413" s="191"/>
      <c r="F413" s="184"/>
      <c r="G413" s="191"/>
      <c r="H413" s="191"/>
      <c r="I413" s="191"/>
      <c r="J413" s="191"/>
      <c r="K413" s="191"/>
      <c r="L413" s="230"/>
      <c r="M413" s="231"/>
      <c r="N413" s="228"/>
      <c r="O413" s="229"/>
      <c r="P413" s="229"/>
    </row>
    <row r="414" spans="1:16" ht="63" hidden="1">
      <c r="A414" s="232" t="s">
        <v>968</v>
      </c>
      <c r="B414" s="233">
        <v>5703</v>
      </c>
      <c r="C414" s="169" t="s">
        <v>5</v>
      </c>
      <c r="D414" s="170" t="s">
        <v>5</v>
      </c>
      <c r="E414" s="170" t="s">
        <v>5</v>
      </c>
      <c r="F414" s="169" t="s">
        <v>5</v>
      </c>
      <c r="G414" s="170" t="s">
        <v>5</v>
      </c>
      <c r="H414" s="170" t="s">
        <v>5</v>
      </c>
      <c r="I414" s="170"/>
      <c r="J414" s="170"/>
      <c r="K414" s="170"/>
      <c r="L414" s="234" t="s">
        <v>5</v>
      </c>
      <c r="M414" s="235" t="s">
        <v>5</v>
      </c>
      <c r="N414" s="236"/>
      <c r="O414" s="237">
        <f>SUM(O415:O416)</f>
        <v>0</v>
      </c>
      <c r="P414" s="237">
        <f>SUM(P415:P416)</f>
        <v>0</v>
      </c>
    </row>
    <row r="415" spans="1:16" hidden="1">
      <c r="A415" s="225" t="s">
        <v>9</v>
      </c>
      <c r="B415" s="226">
        <v>5704</v>
      </c>
      <c r="C415" s="184"/>
      <c r="D415" s="191"/>
      <c r="E415" s="191"/>
      <c r="F415" s="184"/>
      <c r="G415" s="191"/>
      <c r="H415" s="191"/>
      <c r="I415" s="191"/>
      <c r="J415" s="191"/>
      <c r="K415" s="191"/>
      <c r="L415" s="230"/>
      <c r="M415" s="231"/>
      <c r="N415" s="228"/>
      <c r="O415" s="229"/>
      <c r="P415" s="229"/>
    </row>
    <row r="416" spans="1:16" hidden="1">
      <c r="A416" s="225" t="s">
        <v>9</v>
      </c>
      <c r="B416" s="226">
        <v>5705</v>
      </c>
      <c r="C416" s="184"/>
      <c r="D416" s="191"/>
      <c r="E416" s="191"/>
      <c r="F416" s="184"/>
      <c r="G416" s="191"/>
      <c r="H416" s="191"/>
      <c r="I416" s="191"/>
      <c r="J416" s="191"/>
      <c r="K416" s="191"/>
      <c r="L416" s="230"/>
      <c r="M416" s="231"/>
      <c r="N416" s="228"/>
      <c r="O416" s="229"/>
      <c r="P416" s="229"/>
    </row>
    <row r="417" spans="1:16" ht="31.5" hidden="1">
      <c r="A417" s="232" t="s">
        <v>969</v>
      </c>
      <c r="B417" s="233">
        <v>5800</v>
      </c>
      <c r="C417" s="169" t="s">
        <v>5</v>
      </c>
      <c r="D417" s="170" t="s">
        <v>5</v>
      </c>
      <c r="E417" s="170" t="s">
        <v>5</v>
      </c>
      <c r="F417" s="169" t="s">
        <v>5</v>
      </c>
      <c r="G417" s="170" t="s">
        <v>5</v>
      </c>
      <c r="H417" s="170" t="s">
        <v>5</v>
      </c>
      <c r="I417" s="170"/>
      <c r="J417" s="170"/>
      <c r="K417" s="170"/>
      <c r="L417" s="234" t="s">
        <v>5</v>
      </c>
      <c r="M417" s="235" t="s">
        <v>5</v>
      </c>
      <c r="N417" s="236"/>
      <c r="O417" s="237">
        <f>O418+O428</f>
        <v>93988.799999999988</v>
      </c>
      <c r="P417" s="237">
        <f>P418+P428</f>
        <v>49004.700000000004</v>
      </c>
    </row>
    <row r="418" spans="1:16" ht="126" hidden="1">
      <c r="A418" s="232" t="s">
        <v>970</v>
      </c>
      <c r="B418" s="233">
        <v>5801</v>
      </c>
      <c r="C418" s="169" t="s">
        <v>5</v>
      </c>
      <c r="D418" s="170" t="s">
        <v>5</v>
      </c>
      <c r="E418" s="170" t="s">
        <v>5</v>
      </c>
      <c r="F418" s="169" t="s">
        <v>5</v>
      </c>
      <c r="G418" s="170" t="s">
        <v>5</v>
      </c>
      <c r="H418" s="170" t="s">
        <v>5</v>
      </c>
      <c r="I418" s="170"/>
      <c r="J418" s="170"/>
      <c r="K418" s="170"/>
      <c r="L418" s="234" t="s">
        <v>5</v>
      </c>
      <c r="M418" s="235" t="s">
        <v>5</v>
      </c>
      <c r="N418" s="236"/>
      <c r="O418" s="237">
        <f>SUM(O419:O427)</f>
        <v>93988.799999999988</v>
      </c>
      <c r="P418" s="237">
        <f>SUM(P419:P427)</f>
        <v>49004.700000000004</v>
      </c>
    </row>
    <row r="419" spans="1:16" ht="110.25" hidden="1">
      <c r="A419" s="225" t="s">
        <v>817</v>
      </c>
      <c r="B419" s="226">
        <v>5802</v>
      </c>
      <c r="C419" s="245" t="s">
        <v>887</v>
      </c>
      <c r="D419" s="174" t="s">
        <v>971</v>
      </c>
      <c r="E419" s="174" t="s">
        <v>941</v>
      </c>
      <c r="F419" s="184"/>
      <c r="G419" s="191"/>
      <c r="H419" s="191"/>
      <c r="I419" s="191"/>
      <c r="J419" s="191"/>
      <c r="K419" s="191"/>
      <c r="L419" s="230" t="s">
        <v>392</v>
      </c>
      <c r="M419" s="231" t="s">
        <v>247</v>
      </c>
      <c r="N419" s="241"/>
      <c r="O419" s="229">
        <f>2557.4+4721.5</f>
        <v>7278.9</v>
      </c>
      <c r="P419" s="229">
        <f>2867.2+4706.4</f>
        <v>7573.5999999999995</v>
      </c>
    </row>
    <row r="420" spans="1:16" ht="141.75" hidden="1">
      <c r="A420" s="225" t="s">
        <v>824</v>
      </c>
      <c r="B420" s="226">
        <v>5803</v>
      </c>
      <c r="C420" s="245" t="s">
        <v>972</v>
      </c>
      <c r="D420" s="174" t="s">
        <v>973</v>
      </c>
      <c r="E420" s="174" t="s">
        <v>917</v>
      </c>
      <c r="F420" s="184"/>
      <c r="G420" s="191"/>
      <c r="H420" s="191"/>
      <c r="I420" s="191"/>
      <c r="J420" s="191"/>
      <c r="K420" s="191"/>
      <c r="L420" s="230" t="s">
        <v>392</v>
      </c>
      <c r="M420" s="231" t="s">
        <v>247</v>
      </c>
      <c r="N420" s="241"/>
      <c r="O420" s="229">
        <f>338.5+1161.4+60-60</f>
        <v>1499.9</v>
      </c>
      <c r="P420" s="229">
        <f>492+1152.5</f>
        <v>1644.5</v>
      </c>
    </row>
    <row r="421" spans="1:16" ht="94.5" hidden="1">
      <c r="A421" s="225" t="s">
        <v>394</v>
      </c>
      <c r="B421" s="226">
        <v>5804</v>
      </c>
      <c r="C421" s="245" t="s">
        <v>887</v>
      </c>
      <c r="D421" s="174" t="s">
        <v>971</v>
      </c>
      <c r="E421" s="174" t="s">
        <v>941</v>
      </c>
      <c r="F421" s="184"/>
      <c r="G421" s="191"/>
      <c r="H421" s="191"/>
      <c r="I421" s="191"/>
      <c r="J421" s="191"/>
      <c r="K421" s="191"/>
      <c r="L421" s="230" t="s">
        <v>974</v>
      </c>
      <c r="M421" s="231" t="s">
        <v>975</v>
      </c>
      <c r="N421" s="241"/>
      <c r="O421" s="229">
        <f>401+465+2504.4+305.4+177.3+58452.3-1006.8+60+465+88.4-80.3-177.3</f>
        <v>61654.399999999994</v>
      </c>
      <c r="P421" s="229">
        <f>442.7+485.3+7796.1</f>
        <v>8724.1</v>
      </c>
    </row>
    <row r="422" spans="1:16" ht="189" hidden="1">
      <c r="A422" s="225" t="s">
        <v>883</v>
      </c>
      <c r="B422" s="226">
        <v>5805</v>
      </c>
      <c r="C422" s="245" t="s">
        <v>976</v>
      </c>
      <c r="D422" s="174" t="s">
        <v>977</v>
      </c>
      <c r="E422" s="174" t="s">
        <v>978</v>
      </c>
      <c r="F422" s="184" t="s">
        <v>979</v>
      </c>
      <c r="G422" s="191" t="s">
        <v>638</v>
      </c>
      <c r="H422" s="174" t="s">
        <v>980</v>
      </c>
      <c r="I422" s="174"/>
      <c r="J422" s="174"/>
      <c r="K422" s="174"/>
      <c r="L422" s="230" t="s">
        <v>981</v>
      </c>
      <c r="M422" s="231" t="s">
        <v>982</v>
      </c>
      <c r="N422" s="241"/>
      <c r="O422" s="229">
        <f>465+8190.7+1706.6+80+144+201.9+100.6-465-80-144+64+128+32</f>
        <v>10423.800000000001</v>
      </c>
      <c r="P422" s="229">
        <f>6518+764+192+192</f>
        <v>7666</v>
      </c>
    </row>
    <row r="423" spans="1:16" ht="126" hidden="1">
      <c r="A423" s="225" t="s">
        <v>921</v>
      </c>
      <c r="B423" s="226">
        <v>5806</v>
      </c>
      <c r="C423" s="245" t="s">
        <v>983</v>
      </c>
      <c r="D423" s="174" t="s">
        <v>984</v>
      </c>
      <c r="E423" s="174" t="s">
        <v>985</v>
      </c>
      <c r="F423" s="184"/>
      <c r="G423" s="191"/>
      <c r="H423" s="191"/>
      <c r="I423" s="191"/>
      <c r="J423" s="191"/>
      <c r="K423" s="191"/>
      <c r="L423" s="230" t="s">
        <v>392</v>
      </c>
      <c r="M423" s="231" t="s">
        <v>247</v>
      </c>
      <c r="N423" s="241"/>
      <c r="O423" s="229">
        <f>738.4</f>
        <v>738.4</v>
      </c>
      <c r="P423" s="229">
        <f>738.4</f>
        <v>738.4</v>
      </c>
    </row>
    <row r="424" spans="1:16" ht="63" hidden="1">
      <c r="A424" s="225" t="s">
        <v>840</v>
      </c>
      <c r="B424" s="226">
        <v>5807</v>
      </c>
      <c r="C424" s="245" t="s">
        <v>148</v>
      </c>
      <c r="D424" s="174" t="s">
        <v>986</v>
      </c>
      <c r="E424" s="174" t="s">
        <v>146</v>
      </c>
      <c r="F424" s="184"/>
      <c r="G424" s="191"/>
      <c r="H424" s="191"/>
      <c r="I424" s="191"/>
      <c r="J424" s="191"/>
      <c r="K424" s="191"/>
      <c r="L424" s="230" t="s">
        <v>248</v>
      </c>
      <c r="M424" s="231" t="s">
        <v>392</v>
      </c>
      <c r="N424" s="241"/>
      <c r="O424" s="229">
        <f>4709.5+80.3</f>
        <v>4789.8</v>
      </c>
      <c r="P424" s="229">
        <f>8546.2</f>
        <v>8546.2000000000007</v>
      </c>
    </row>
    <row r="425" spans="1:16" ht="252" hidden="1">
      <c r="A425" s="225" t="s">
        <v>876</v>
      </c>
      <c r="B425" s="226">
        <v>5808</v>
      </c>
      <c r="C425" s="245" t="s">
        <v>148</v>
      </c>
      <c r="D425" s="174" t="s">
        <v>986</v>
      </c>
      <c r="E425" s="174" t="s">
        <v>146</v>
      </c>
      <c r="F425" s="184"/>
      <c r="G425" s="191"/>
      <c r="H425" s="191"/>
      <c r="I425" s="191"/>
      <c r="J425" s="191"/>
      <c r="K425" s="191"/>
      <c r="L425" s="230" t="s">
        <v>247</v>
      </c>
      <c r="M425" s="231" t="s">
        <v>253</v>
      </c>
      <c r="N425" s="241"/>
      <c r="O425" s="229">
        <f>74.2+215+2147.4+1100-74.2</f>
        <v>3462.4</v>
      </c>
      <c r="P425" s="229">
        <f>13157.9</f>
        <v>13157.9</v>
      </c>
    </row>
    <row r="426" spans="1:16" ht="94.5" hidden="1">
      <c r="A426" s="225" t="s">
        <v>788</v>
      </c>
      <c r="B426" s="226">
        <v>5809</v>
      </c>
      <c r="C426" s="245" t="s">
        <v>887</v>
      </c>
      <c r="D426" s="174" t="s">
        <v>971</v>
      </c>
      <c r="E426" s="174" t="s">
        <v>941</v>
      </c>
      <c r="F426" s="184"/>
      <c r="G426" s="191"/>
      <c r="H426" s="191"/>
      <c r="I426" s="191"/>
      <c r="J426" s="191"/>
      <c r="K426" s="191"/>
      <c r="L426" s="230" t="s">
        <v>987</v>
      </c>
      <c r="M426" s="231" t="s">
        <v>988</v>
      </c>
      <c r="N426" s="241"/>
      <c r="O426" s="229">
        <f>2971.3+80.6+926.2-2971.3-926.2+2714.9+212.5+929.2+26.7</f>
        <v>3963.8999999999996</v>
      </c>
      <c r="P426" s="229">
        <f>954</f>
        <v>954</v>
      </c>
    </row>
    <row r="427" spans="1:16" ht="393.75" hidden="1">
      <c r="A427" s="225" t="s">
        <v>438</v>
      </c>
      <c r="B427" s="226">
        <v>5810</v>
      </c>
      <c r="C427" s="174" t="s">
        <v>371</v>
      </c>
      <c r="D427" s="174" t="s">
        <v>439</v>
      </c>
      <c r="E427" s="174" t="s">
        <v>23</v>
      </c>
      <c r="F427" s="174"/>
      <c r="G427" s="174"/>
      <c r="H427" s="174"/>
      <c r="I427" s="174"/>
      <c r="J427" s="174"/>
      <c r="K427" s="174"/>
      <c r="L427" s="230" t="s">
        <v>440</v>
      </c>
      <c r="M427" s="231" t="s">
        <v>441</v>
      </c>
      <c r="N427" s="241"/>
      <c r="O427" s="229">
        <f>174.4+2.9</f>
        <v>177.3</v>
      </c>
      <c r="P427" s="229">
        <v>0</v>
      </c>
    </row>
    <row r="428" spans="1:16" ht="63" hidden="1">
      <c r="A428" s="232" t="s">
        <v>989</v>
      </c>
      <c r="B428" s="233">
        <v>5900</v>
      </c>
      <c r="C428" s="169" t="s">
        <v>5</v>
      </c>
      <c r="D428" s="170" t="s">
        <v>5</v>
      </c>
      <c r="E428" s="170" t="s">
        <v>5</v>
      </c>
      <c r="F428" s="169" t="s">
        <v>5</v>
      </c>
      <c r="G428" s="170" t="s">
        <v>5</v>
      </c>
      <c r="H428" s="170" t="s">
        <v>5</v>
      </c>
      <c r="I428" s="170"/>
      <c r="J428" s="170"/>
      <c r="K428" s="170"/>
      <c r="L428" s="234" t="s">
        <v>5</v>
      </c>
      <c r="M428" s="235" t="s">
        <v>5</v>
      </c>
      <c r="N428" s="236"/>
      <c r="O428" s="237">
        <f>SUM(O429:O430)</f>
        <v>0</v>
      </c>
      <c r="P428" s="237">
        <f>SUM(P429:P430)</f>
        <v>0</v>
      </c>
    </row>
    <row r="429" spans="1:16" hidden="1">
      <c r="A429" s="225" t="s">
        <v>9</v>
      </c>
      <c r="B429" s="226">
        <v>5901</v>
      </c>
      <c r="C429" s="184"/>
      <c r="D429" s="191"/>
      <c r="E429" s="191"/>
      <c r="F429" s="184"/>
      <c r="G429" s="191"/>
      <c r="H429" s="191"/>
      <c r="I429" s="191"/>
      <c r="J429" s="191"/>
      <c r="K429" s="191"/>
      <c r="L429" s="230"/>
      <c r="M429" s="231"/>
      <c r="N429" s="228"/>
      <c r="O429" s="229"/>
      <c r="P429" s="229"/>
    </row>
    <row r="430" spans="1:16" hidden="1">
      <c r="A430" s="225" t="s">
        <v>9</v>
      </c>
      <c r="B430" s="226">
        <v>5902</v>
      </c>
      <c r="C430" s="184"/>
      <c r="D430" s="191"/>
      <c r="E430" s="191"/>
      <c r="F430" s="184"/>
      <c r="G430" s="191"/>
      <c r="H430" s="191"/>
      <c r="I430" s="191"/>
      <c r="J430" s="191"/>
      <c r="K430" s="191"/>
      <c r="L430" s="230"/>
      <c r="M430" s="231"/>
      <c r="N430" s="228"/>
      <c r="O430" s="229"/>
      <c r="P430" s="229"/>
    </row>
    <row r="431" spans="1:16" ht="31.5" hidden="1">
      <c r="A431" s="225" t="s">
        <v>990</v>
      </c>
      <c r="B431" s="233">
        <v>8000</v>
      </c>
      <c r="C431" s="169" t="s">
        <v>5</v>
      </c>
      <c r="D431" s="170" t="s">
        <v>5</v>
      </c>
      <c r="E431" s="170" t="s">
        <v>5</v>
      </c>
      <c r="F431" s="169" t="s">
        <v>5</v>
      </c>
      <c r="G431" s="170" t="s">
        <v>5</v>
      </c>
      <c r="H431" s="170" t="s">
        <v>5</v>
      </c>
      <c r="I431" s="170"/>
      <c r="J431" s="170"/>
      <c r="K431" s="170"/>
      <c r="L431" s="234" t="s">
        <v>5</v>
      </c>
      <c r="M431" s="235" t="s">
        <v>5</v>
      </c>
      <c r="N431" s="236"/>
      <c r="O431" s="237">
        <f>O7+O15+O148+O286</f>
        <v>741681.10000000009</v>
      </c>
      <c r="P431" s="237">
        <f>P7+P15+P148+P286</f>
        <v>610174.10000000009</v>
      </c>
    </row>
    <row r="433" spans="1:6" hidden="1">
      <c r="A433" s="154" t="s">
        <v>991</v>
      </c>
    </row>
    <row r="434" spans="1:6" hidden="1">
      <c r="A434" s="154" t="s">
        <v>992</v>
      </c>
    </row>
    <row r="435" spans="1:6">
      <c r="A435" s="154" t="s">
        <v>1736</v>
      </c>
    </row>
    <row r="436" spans="1:6">
      <c r="A436" s="154" t="s">
        <v>1737</v>
      </c>
    </row>
    <row r="437" spans="1:6">
      <c r="A437" s="154" t="s">
        <v>1738</v>
      </c>
      <c r="F437" s="153" t="s">
        <v>1739</v>
      </c>
    </row>
    <row r="439" spans="1:6">
      <c r="A439" s="154" t="s">
        <v>1740</v>
      </c>
      <c r="F439" s="153" t="s">
        <v>1741</v>
      </c>
    </row>
  </sheetData>
  <mergeCells count="13">
    <mergeCell ref="P4:P5"/>
    <mergeCell ref="Q4:Q5"/>
    <mergeCell ref="R4:S4"/>
    <mergeCell ref="A1:P1"/>
    <mergeCell ref="A3:A5"/>
    <mergeCell ref="B3:B5"/>
    <mergeCell ref="C3:K3"/>
    <mergeCell ref="L3:M4"/>
    <mergeCell ref="N3:S3"/>
    <mergeCell ref="C4:E4"/>
    <mergeCell ref="F4:H4"/>
    <mergeCell ref="I4:K4"/>
    <mergeCell ref="N4:O4"/>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S62"/>
  <sheetViews>
    <sheetView tabSelected="1" topLeftCell="A13" workbookViewId="0">
      <selection activeCell="G14" sqref="G14"/>
    </sheetView>
  </sheetViews>
  <sheetFormatPr defaultRowHeight="12"/>
  <cols>
    <col min="1" max="1" width="32.140625" style="798" customWidth="1"/>
    <col min="2" max="2" width="5.5703125" style="760" customWidth="1"/>
    <col min="3" max="3" width="17" style="760" customWidth="1"/>
    <col min="4" max="4" width="9.28515625" style="760" customWidth="1"/>
    <col min="5" max="5" width="9.85546875" style="760" customWidth="1"/>
    <col min="6" max="6" width="17.5703125" style="760" customWidth="1"/>
    <col min="7" max="7" width="9.140625" style="760"/>
    <col min="8" max="8" width="9" style="760" customWidth="1"/>
    <col min="9" max="9" width="37.5703125" style="760" customWidth="1"/>
    <col min="10" max="10" width="10.42578125" style="760" customWidth="1"/>
    <col min="11" max="11" width="9.42578125" style="760" customWidth="1"/>
    <col min="12" max="12" width="5.42578125" style="848" customWidth="1"/>
    <col min="13" max="13" width="11.85546875" style="848" customWidth="1"/>
    <col min="14" max="14" width="3.42578125" style="759" bestFit="1" customWidth="1"/>
    <col min="15" max="16" width="5.140625" style="759" customWidth="1"/>
    <col min="17" max="17" width="8.7109375" style="759" customWidth="1"/>
    <col min="18" max="18" width="7.85546875" style="759" bestFit="1" customWidth="1"/>
    <col min="19" max="19" width="8.7109375" style="759" customWidth="1"/>
    <col min="20" max="256" width="9.140625" style="760"/>
    <col min="257" max="257" width="34.85546875" style="760" customWidth="1"/>
    <col min="258" max="258" width="5.5703125" style="760" customWidth="1"/>
    <col min="259" max="259" width="29.7109375" style="760" customWidth="1"/>
    <col min="260" max="260" width="9.28515625" style="760" customWidth="1"/>
    <col min="261" max="261" width="9.85546875" style="760" customWidth="1"/>
    <col min="262" max="262" width="31.140625" style="760" customWidth="1"/>
    <col min="263" max="263" width="9.140625" style="760"/>
    <col min="264" max="264" width="9" style="760" customWidth="1"/>
    <col min="265" max="265" width="26.28515625" style="760" customWidth="1"/>
    <col min="266" max="266" width="10.42578125" style="760" customWidth="1"/>
    <col min="267" max="267" width="10" style="760" customWidth="1"/>
    <col min="268" max="268" width="4.28515625" style="760" customWidth="1"/>
    <col min="269" max="269" width="3.85546875" style="760" customWidth="1"/>
    <col min="270" max="270" width="9.140625" style="760" customWidth="1"/>
    <col min="271" max="271" width="8.7109375" style="760" customWidth="1"/>
    <col min="272" max="272" width="9" style="760" customWidth="1"/>
    <col min="273" max="273" width="8" style="760" customWidth="1"/>
    <col min="274" max="274" width="8.140625" style="760" customWidth="1"/>
    <col min="275" max="275" width="9.42578125" style="760" customWidth="1"/>
    <col min="276" max="512" width="9.140625" style="760"/>
    <col min="513" max="513" width="34.85546875" style="760" customWidth="1"/>
    <col min="514" max="514" width="5.5703125" style="760" customWidth="1"/>
    <col min="515" max="515" width="29.7109375" style="760" customWidth="1"/>
    <col min="516" max="516" width="9.28515625" style="760" customWidth="1"/>
    <col min="517" max="517" width="9.85546875" style="760" customWidth="1"/>
    <col min="518" max="518" width="31.140625" style="760" customWidth="1"/>
    <col min="519" max="519" width="9.140625" style="760"/>
    <col min="520" max="520" width="9" style="760" customWidth="1"/>
    <col min="521" max="521" width="26.28515625" style="760" customWidth="1"/>
    <col min="522" max="522" width="10.42578125" style="760" customWidth="1"/>
    <col min="523" max="523" width="10" style="760" customWidth="1"/>
    <col min="524" max="524" width="4.28515625" style="760" customWidth="1"/>
    <col min="525" max="525" width="3.85546875" style="760" customWidth="1"/>
    <col min="526" max="526" width="9.140625" style="760" customWidth="1"/>
    <col min="527" max="527" width="8.7109375" style="760" customWidth="1"/>
    <col min="528" max="528" width="9" style="760" customWidth="1"/>
    <col min="529" max="529" width="8" style="760" customWidth="1"/>
    <col min="530" max="530" width="8.140625" style="760" customWidth="1"/>
    <col min="531" max="531" width="9.42578125" style="760" customWidth="1"/>
    <col min="532" max="768" width="9.140625" style="760"/>
    <col min="769" max="769" width="34.85546875" style="760" customWidth="1"/>
    <col min="770" max="770" width="5.5703125" style="760" customWidth="1"/>
    <col min="771" max="771" width="29.7109375" style="760" customWidth="1"/>
    <col min="772" max="772" width="9.28515625" style="760" customWidth="1"/>
    <col min="773" max="773" width="9.85546875" style="760" customWidth="1"/>
    <col min="774" max="774" width="31.140625" style="760" customWidth="1"/>
    <col min="775" max="775" width="9.140625" style="760"/>
    <col min="776" max="776" width="9" style="760" customWidth="1"/>
    <col min="777" max="777" width="26.28515625" style="760" customWidth="1"/>
    <col min="778" max="778" width="10.42578125" style="760" customWidth="1"/>
    <col min="779" max="779" width="10" style="760" customWidth="1"/>
    <col min="780" max="780" width="4.28515625" style="760" customWidth="1"/>
    <col min="781" max="781" width="3.85546875" style="760" customWidth="1"/>
    <col min="782" max="782" width="9.140625" style="760" customWidth="1"/>
    <col min="783" max="783" width="8.7109375" style="760" customWidth="1"/>
    <col min="784" max="784" width="9" style="760" customWidth="1"/>
    <col min="785" max="785" width="8" style="760" customWidth="1"/>
    <col min="786" max="786" width="8.140625" style="760" customWidth="1"/>
    <col min="787" max="787" width="9.42578125" style="760" customWidth="1"/>
    <col min="788" max="1024" width="9.140625" style="760"/>
    <col min="1025" max="1025" width="34.85546875" style="760" customWidth="1"/>
    <col min="1026" max="1026" width="5.5703125" style="760" customWidth="1"/>
    <col min="1027" max="1027" width="29.7109375" style="760" customWidth="1"/>
    <col min="1028" max="1028" width="9.28515625" style="760" customWidth="1"/>
    <col min="1029" max="1029" width="9.85546875" style="760" customWidth="1"/>
    <col min="1030" max="1030" width="31.140625" style="760" customWidth="1"/>
    <col min="1031" max="1031" width="9.140625" style="760"/>
    <col min="1032" max="1032" width="9" style="760" customWidth="1"/>
    <col min="1033" max="1033" width="26.28515625" style="760" customWidth="1"/>
    <col min="1034" max="1034" width="10.42578125" style="760" customWidth="1"/>
    <col min="1035" max="1035" width="10" style="760" customWidth="1"/>
    <col min="1036" max="1036" width="4.28515625" style="760" customWidth="1"/>
    <col min="1037" max="1037" width="3.85546875" style="760" customWidth="1"/>
    <col min="1038" max="1038" width="9.140625" style="760" customWidth="1"/>
    <col min="1039" max="1039" width="8.7109375" style="760" customWidth="1"/>
    <col min="1040" max="1040" width="9" style="760" customWidth="1"/>
    <col min="1041" max="1041" width="8" style="760" customWidth="1"/>
    <col min="1042" max="1042" width="8.140625" style="760" customWidth="1"/>
    <col min="1043" max="1043" width="9.42578125" style="760" customWidth="1"/>
    <col min="1044" max="1280" width="9.140625" style="760"/>
    <col min="1281" max="1281" width="34.85546875" style="760" customWidth="1"/>
    <col min="1282" max="1282" width="5.5703125" style="760" customWidth="1"/>
    <col min="1283" max="1283" width="29.7109375" style="760" customWidth="1"/>
    <col min="1284" max="1284" width="9.28515625" style="760" customWidth="1"/>
    <col min="1285" max="1285" width="9.85546875" style="760" customWidth="1"/>
    <col min="1286" max="1286" width="31.140625" style="760" customWidth="1"/>
    <col min="1287" max="1287" width="9.140625" style="760"/>
    <col min="1288" max="1288" width="9" style="760" customWidth="1"/>
    <col min="1289" max="1289" width="26.28515625" style="760" customWidth="1"/>
    <col min="1290" max="1290" width="10.42578125" style="760" customWidth="1"/>
    <col min="1291" max="1291" width="10" style="760" customWidth="1"/>
    <col min="1292" max="1292" width="4.28515625" style="760" customWidth="1"/>
    <col min="1293" max="1293" width="3.85546875" style="760" customWidth="1"/>
    <col min="1294" max="1294" width="9.140625" style="760" customWidth="1"/>
    <col min="1295" max="1295" width="8.7109375" style="760" customWidth="1"/>
    <col min="1296" max="1296" width="9" style="760" customWidth="1"/>
    <col min="1297" max="1297" width="8" style="760" customWidth="1"/>
    <col min="1298" max="1298" width="8.140625" style="760" customWidth="1"/>
    <col min="1299" max="1299" width="9.42578125" style="760" customWidth="1"/>
    <col min="1300" max="1536" width="9.140625" style="760"/>
    <col min="1537" max="1537" width="34.85546875" style="760" customWidth="1"/>
    <col min="1538" max="1538" width="5.5703125" style="760" customWidth="1"/>
    <col min="1539" max="1539" width="29.7109375" style="760" customWidth="1"/>
    <col min="1540" max="1540" width="9.28515625" style="760" customWidth="1"/>
    <col min="1541" max="1541" width="9.85546875" style="760" customWidth="1"/>
    <col min="1542" max="1542" width="31.140625" style="760" customWidth="1"/>
    <col min="1543" max="1543" width="9.140625" style="760"/>
    <col min="1544" max="1544" width="9" style="760" customWidth="1"/>
    <col min="1545" max="1545" width="26.28515625" style="760" customWidth="1"/>
    <col min="1546" max="1546" width="10.42578125" style="760" customWidth="1"/>
    <col min="1547" max="1547" width="10" style="760" customWidth="1"/>
    <col min="1548" max="1548" width="4.28515625" style="760" customWidth="1"/>
    <col min="1549" max="1549" width="3.85546875" style="760" customWidth="1"/>
    <col min="1550" max="1550" width="9.140625" style="760" customWidth="1"/>
    <col min="1551" max="1551" width="8.7109375" style="760" customWidth="1"/>
    <col min="1552" max="1552" width="9" style="760" customWidth="1"/>
    <col min="1553" max="1553" width="8" style="760" customWidth="1"/>
    <col min="1554" max="1554" width="8.140625" style="760" customWidth="1"/>
    <col min="1555" max="1555" width="9.42578125" style="760" customWidth="1"/>
    <col min="1556" max="1792" width="9.140625" style="760"/>
    <col min="1793" max="1793" width="34.85546875" style="760" customWidth="1"/>
    <col min="1794" max="1794" width="5.5703125" style="760" customWidth="1"/>
    <col min="1795" max="1795" width="29.7109375" style="760" customWidth="1"/>
    <col min="1796" max="1796" width="9.28515625" style="760" customWidth="1"/>
    <col min="1797" max="1797" width="9.85546875" style="760" customWidth="1"/>
    <col min="1798" max="1798" width="31.140625" style="760" customWidth="1"/>
    <col min="1799" max="1799" width="9.140625" style="760"/>
    <col min="1800" max="1800" width="9" style="760" customWidth="1"/>
    <col min="1801" max="1801" width="26.28515625" style="760" customWidth="1"/>
    <col min="1802" max="1802" width="10.42578125" style="760" customWidth="1"/>
    <col min="1803" max="1803" width="10" style="760" customWidth="1"/>
    <col min="1804" max="1804" width="4.28515625" style="760" customWidth="1"/>
    <col min="1805" max="1805" width="3.85546875" style="760" customWidth="1"/>
    <col min="1806" max="1806" width="9.140625" style="760" customWidth="1"/>
    <col min="1807" max="1807" width="8.7109375" style="760" customWidth="1"/>
    <col min="1808" max="1808" width="9" style="760" customWidth="1"/>
    <col min="1809" max="1809" width="8" style="760" customWidth="1"/>
    <col min="1810" max="1810" width="8.140625" style="760" customWidth="1"/>
    <col min="1811" max="1811" width="9.42578125" style="760" customWidth="1"/>
    <col min="1812" max="2048" width="9.140625" style="760"/>
    <col min="2049" max="2049" width="34.85546875" style="760" customWidth="1"/>
    <col min="2050" max="2050" width="5.5703125" style="760" customWidth="1"/>
    <col min="2051" max="2051" width="29.7109375" style="760" customWidth="1"/>
    <col min="2052" max="2052" width="9.28515625" style="760" customWidth="1"/>
    <col min="2053" max="2053" width="9.85546875" style="760" customWidth="1"/>
    <col min="2054" max="2054" width="31.140625" style="760" customWidth="1"/>
    <col min="2055" max="2055" width="9.140625" style="760"/>
    <col min="2056" max="2056" width="9" style="760" customWidth="1"/>
    <col min="2057" max="2057" width="26.28515625" style="760" customWidth="1"/>
    <col min="2058" max="2058" width="10.42578125" style="760" customWidth="1"/>
    <col min="2059" max="2059" width="10" style="760" customWidth="1"/>
    <col min="2060" max="2060" width="4.28515625" style="760" customWidth="1"/>
    <col min="2061" max="2061" width="3.85546875" style="760" customWidth="1"/>
    <col min="2062" max="2062" width="9.140625" style="760" customWidth="1"/>
    <col min="2063" max="2063" width="8.7109375" style="760" customWidth="1"/>
    <col min="2064" max="2064" width="9" style="760" customWidth="1"/>
    <col min="2065" max="2065" width="8" style="760" customWidth="1"/>
    <col min="2066" max="2066" width="8.140625" style="760" customWidth="1"/>
    <col min="2067" max="2067" width="9.42578125" style="760" customWidth="1"/>
    <col min="2068" max="2304" width="9.140625" style="760"/>
    <col min="2305" max="2305" width="34.85546875" style="760" customWidth="1"/>
    <col min="2306" max="2306" width="5.5703125" style="760" customWidth="1"/>
    <col min="2307" max="2307" width="29.7109375" style="760" customWidth="1"/>
    <col min="2308" max="2308" width="9.28515625" style="760" customWidth="1"/>
    <col min="2309" max="2309" width="9.85546875" style="760" customWidth="1"/>
    <col min="2310" max="2310" width="31.140625" style="760" customWidth="1"/>
    <col min="2311" max="2311" width="9.140625" style="760"/>
    <col min="2312" max="2312" width="9" style="760" customWidth="1"/>
    <col min="2313" max="2313" width="26.28515625" style="760" customWidth="1"/>
    <col min="2314" max="2314" width="10.42578125" style="760" customWidth="1"/>
    <col min="2315" max="2315" width="10" style="760" customWidth="1"/>
    <col min="2316" max="2316" width="4.28515625" style="760" customWidth="1"/>
    <col min="2317" max="2317" width="3.85546875" style="760" customWidth="1"/>
    <col min="2318" max="2318" width="9.140625" style="760" customWidth="1"/>
    <col min="2319" max="2319" width="8.7109375" style="760" customWidth="1"/>
    <col min="2320" max="2320" width="9" style="760" customWidth="1"/>
    <col min="2321" max="2321" width="8" style="760" customWidth="1"/>
    <col min="2322" max="2322" width="8.140625" style="760" customWidth="1"/>
    <col min="2323" max="2323" width="9.42578125" style="760" customWidth="1"/>
    <col min="2324" max="2560" width="9.140625" style="760"/>
    <col min="2561" max="2561" width="34.85546875" style="760" customWidth="1"/>
    <col min="2562" max="2562" width="5.5703125" style="760" customWidth="1"/>
    <col min="2563" max="2563" width="29.7109375" style="760" customWidth="1"/>
    <col min="2564" max="2564" width="9.28515625" style="760" customWidth="1"/>
    <col min="2565" max="2565" width="9.85546875" style="760" customWidth="1"/>
    <col min="2566" max="2566" width="31.140625" style="760" customWidth="1"/>
    <col min="2567" max="2567" width="9.140625" style="760"/>
    <col min="2568" max="2568" width="9" style="760" customWidth="1"/>
    <col min="2569" max="2569" width="26.28515625" style="760" customWidth="1"/>
    <col min="2570" max="2570" width="10.42578125" style="760" customWidth="1"/>
    <col min="2571" max="2571" width="10" style="760" customWidth="1"/>
    <col min="2572" max="2572" width="4.28515625" style="760" customWidth="1"/>
    <col min="2573" max="2573" width="3.85546875" style="760" customWidth="1"/>
    <col min="2574" max="2574" width="9.140625" style="760" customWidth="1"/>
    <col min="2575" max="2575" width="8.7109375" style="760" customWidth="1"/>
    <col min="2576" max="2576" width="9" style="760" customWidth="1"/>
    <col min="2577" max="2577" width="8" style="760" customWidth="1"/>
    <col min="2578" max="2578" width="8.140625" style="760" customWidth="1"/>
    <col min="2579" max="2579" width="9.42578125" style="760" customWidth="1"/>
    <col min="2580" max="2816" width="9.140625" style="760"/>
    <col min="2817" max="2817" width="34.85546875" style="760" customWidth="1"/>
    <col min="2818" max="2818" width="5.5703125" style="760" customWidth="1"/>
    <col min="2819" max="2819" width="29.7109375" style="760" customWidth="1"/>
    <col min="2820" max="2820" width="9.28515625" style="760" customWidth="1"/>
    <col min="2821" max="2821" width="9.85546875" style="760" customWidth="1"/>
    <col min="2822" max="2822" width="31.140625" style="760" customWidth="1"/>
    <col min="2823" max="2823" width="9.140625" style="760"/>
    <col min="2824" max="2824" width="9" style="760" customWidth="1"/>
    <col min="2825" max="2825" width="26.28515625" style="760" customWidth="1"/>
    <col min="2826" max="2826" width="10.42578125" style="760" customWidth="1"/>
    <col min="2827" max="2827" width="10" style="760" customWidth="1"/>
    <col min="2828" max="2828" width="4.28515625" style="760" customWidth="1"/>
    <col min="2829" max="2829" width="3.85546875" style="760" customWidth="1"/>
    <col min="2830" max="2830" width="9.140625" style="760" customWidth="1"/>
    <col min="2831" max="2831" width="8.7109375" style="760" customWidth="1"/>
    <col min="2832" max="2832" width="9" style="760" customWidth="1"/>
    <col min="2833" max="2833" width="8" style="760" customWidth="1"/>
    <col min="2834" max="2834" width="8.140625" style="760" customWidth="1"/>
    <col min="2835" max="2835" width="9.42578125" style="760" customWidth="1"/>
    <col min="2836" max="3072" width="9.140625" style="760"/>
    <col min="3073" max="3073" width="34.85546875" style="760" customWidth="1"/>
    <col min="3074" max="3074" width="5.5703125" style="760" customWidth="1"/>
    <col min="3075" max="3075" width="29.7109375" style="760" customWidth="1"/>
    <col min="3076" max="3076" width="9.28515625" style="760" customWidth="1"/>
    <col min="3077" max="3077" width="9.85546875" style="760" customWidth="1"/>
    <col min="3078" max="3078" width="31.140625" style="760" customWidth="1"/>
    <col min="3079" max="3079" width="9.140625" style="760"/>
    <col min="3080" max="3080" width="9" style="760" customWidth="1"/>
    <col min="3081" max="3081" width="26.28515625" style="760" customWidth="1"/>
    <col min="3082" max="3082" width="10.42578125" style="760" customWidth="1"/>
    <col min="3083" max="3083" width="10" style="760" customWidth="1"/>
    <col min="3084" max="3084" width="4.28515625" style="760" customWidth="1"/>
    <col min="3085" max="3085" width="3.85546875" style="760" customWidth="1"/>
    <col min="3086" max="3086" width="9.140625" style="760" customWidth="1"/>
    <col min="3087" max="3087" width="8.7109375" style="760" customWidth="1"/>
    <col min="3088" max="3088" width="9" style="760" customWidth="1"/>
    <col min="3089" max="3089" width="8" style="760" customWidth="1"/>
    <col min="3090" max="3090" width="8.140625" style="760" customWidth="1"/>
    <col min="3091" max="3091" width="9.42578125" style="760" customWidth="1"/>
    <col min="3092" max="3328" width="9.140625" style="760"/>
    <col min="3329" max="3329" width="34.85546875" style="760" customWidth="1"/>
    <col min="3330" max="3330" width="5.5703125" style="760" customWidth="1"/>
    <col min="3331" max="3331" width="29.7109375" style="760" customWidth="1"/>
    <col min="3332" max="3332" width="9.28515625" style="760" customWidth="1"/>
    <col min="3333" max="3333" width="9.85546875" style="760" customWidth="1"/>
    <col min="3334" max="3334" width="31.140625" style="760" customWidth="1"/>
    <col min="3335" max="3335" width="9.140625" style="760"/>
    <col min="3336" max="3336" width="9" style="760" customWidth="1"/>
    <col min="3337" max="3337" width="26.28515625" style="760" customWidth="1"/>
    <col min="3338" max="3338" width="10.42578125" style="760" customWidth="1"/>
    <col min="3339" max="3339" width="10" style="760" customWidth="1"/>
    <col min="3340" max="3340" width="4.28515625" style="760" customWidth="1"/>
    <col min="3341" max="3341" width="3.85546875" style="760" customWidth="1"/>
    <col min="3342" max="3342" width="9.140625" style="760" customWidth="1"/>
    <col min="3343" max="3343" width="8.7109375" style="760" customWidth="1"/>
    <col min="3344" max="3344" width="9" style="760" customWidth="1"/>
    <col min="3345" max="3345" width="8" style="760" customWidth="1"/>
    <col min="3346" max="3346" width="8.140625" style="760" customWidth="1"/>
    <col min="3347" max="3347" width="9.42578125" style="760" customWidth="1"/>
    <col min="3348" max="3584" width="9.140625" style="760"/>
    <col min="3585" max="3585" width="34.85546875" style="760" customWidth="1"/>
    <col min="3586" max="3586" width="5.5703125" style="760" customWidth="1"/>
    <col min="3587" max="3587" width="29.7109375" style="760" customWidth="1"/>
    <col min="3588" max="3588" width="9.28515625" style="760" customWidth="1"/>
    <col min="3589" max="3589" width="9.85546875" style="760" customWidth="1"/>
    <col min="3590" max="3590" width="31.140625" style="760" customWidth="1"/>
    <col min="3591" max="3591" width="9.140625" style="760"/>
    <col min="3592" max="3592" width="9" style="760" customWidth="1"/>
    <col min="3593" max="3593" width="26.28515625" style="760" customWidth="1"/>
    <col min="3594" max="3594" width="10.42578125" style="760" customWidth="1"/>
    <col min="3595" max="3595" width="10" style="760" customWidth="1"/>
    <col min="3596" max="3596" width="4.28515625" style="760" customWidth="1"/>
    <col min="3597" max="3597" width="3.85546875" style="760" customWidth="1"/>
    <col min="3598" max="3598" width="9.140625" style="760" customWidth="1"/>
    <col min="3599" max="3599" width="8.7109375" style="760" customWidth="1"/>
    <col min="3600" max="3600" width="9" style="760" customWidth="1"/>
    <col min="3601" max="3601" width="8" style="760" customWidth="1"/>
    <col min="3602" max="3602" width="8.140625" style="760" customWidth="1"/>
    <col min="3603" max="3603" width="9.42578125" style="760" customWidth="1"/>
    <col min="3604" max="3840" width="9.140625" style="760"/>
    <col min="3841" max="3841" width="34.85546875" style="760" customWidth="1"/>
    <col min="3842" max="3842" width="5.5703125" style="760" customWidth="1"/>
    <col min="3843" max="3843" width="29.7109375" style="760" customWidth="1"/>
    <col min="3844" max="3844" width="9.28515625" style="760" customWidth="1"/>
    <col min="3845" max="3845" width="9.85546875" style="760" customWidth="1"/>
    <col min="3846" max="3846" width="31.140625" style="760" customWidth="1"/>
    <col min="3847" max="3847" width="9.140625" style="760"/>
    <col min="3848" max="3848" width="9" style="760" customWidth="1"/>
    <col min="3849" max="3849" width="26.28515625" style="760" customWidth="1"/>
    <col min="3850" max="3850" width="10.42578125" style="760" customWidth="1"/>
    <col min="3851" max="3851" width="10" style="760" customWidth="1"/>
    <col min="3852" max="3852" width="4.28515625" style="760" customWidth="1"/>
    <col min="3853" max="3853" width="3.85546875" style="760" customWidth="1"/>
    <col min="3854" max="3854" width="9.140625" style="760" customWidth="1"/>
    <col min="3855" max="3855" width="8.7109375" style="760" customWidth="1"/>
    <col min="3856" max="3856" width="9" style="760" customWidth="1"/>
    <col min="3857" max="3857" width="8" style="760" customWidth="1"/>
    <col min="3858" max="3858" width="8.140625" style="760" customWidth="1"/>
    <col min="3859" max="3859" width="9.42578125" style="760" customWidth="1"/>
    <col min="3860" max="4096" width="9.140625" style="760"/>
    <col min="4097" max="4097" width="34.85546875" style="760" customWidth="1"/>
    <col min="4098" max="4098" width="5.5703125" style="760" customWidth="1"/>
    <col min="4099" max="4099" width="29.7109375" style="760" customWidth="1"/>
    <col min="4100" max="4100" width="9.28515625" style="760" customWidth="1"/>
    <col min="4101" max="4101" width="9.85546875" style="760" customWidth="1"/>
    <col min="4102" max="4102" width="31.140625" style="760" customWidth="1"/>
    <col min="4103" max="4103" width="9.140625" style="760"/>
    <col min="4104" max="4104" width="9" style="760" customWidth="1"/>
    <col min="4105" max="4105" width="26.28515625" style="760" customWidth="1"/>
    <col min="4106" max="4106" width="10.42578125" style="760" customWidth="1"/>
    <col min="4107" max="4107" width="10" style="760" customWidth="1"/>
    <col min="4108" max="4108" width="4.28515625" style="760" customWidth="1"/>
    <col min="4109" max="4109" width="3.85546875" style="760" customWidth="1"/>
    <col min="4110" max="4110" width="9.140625" style="760" customWidth="1"/>
    <col min="4111" max="4111" width="8.7109375" style="760" customWidth="1"/>
    <col min="4112" max="4112" width="9" style="760" customWidth="1"/>
    <col min="4113" max="4113" width="8" style="760" customWidth="1"/>
    <col min="4114" max="4114" width="8.140625" style="760" customWidth="1"/>
    <col min="4115" max="4115" width="9.42578125" style="760" customWidth="1"/>
    <col min="4116" max="4352" width="9.140625" style="760"/>
    <col min="4353" max="4353" width="34.85546875" style="760" customWidth="1"/>
    <col min="4354" max="4354" width="5.5703125" style="760" customWidth="1"/>
    <col min="4355" max="4355" width="29.7109375" style="760" customWidth="1"/>
    <col min="4356" max="4356" width="9.28515625" style="760" customWidth="1"/>
    <col min="4357" max="4357" width="9.85546875" style="760" customWidth="1"/>
    <col min="4358" max="4358" width="31.140625" style="760" customWidth="1"/>
    <col min="4359" max="4359" width="9.140625" style="760"/>
    <col min="4360" max="4360" width="9" style="760" customWidth="1"/>
    <col min="4361" max="4361" width="26.28515625" style="760" customWidth="1"/>
    <col min="4362" max="4362" width="10.42578125" style="760" customWidth="1"/>
    <col min="4363" max="4363" width="10" style="760" customWidth="1"/>
    <col min="4364" max="4364" width="4.28515625" style="760" customWidth="1"/>
    <col min="4365" max="4365" width="3.85546875" style="760" customWidth="1"/>
    <col min="4366" max="4366" width="9.140625" style="760" customWidth="1"/>
    <col min="4367" max="4367" width="8.7109375" style="760" customWidth="1"/>
    <col min="4368" max="4368" width="9" style="760" customWidth="1"/>
    <col min="4369" max="4369" width="8" style="760" customWidth="1"/>
    <col min="4370" max="4370" width="8.140625" style="760" customWidth="1"/>
    <col min="4371" max="4371" width="9.42578125" style="760" customWidth="1"/>
    <col min="4372" max="4608" width="9.140625" style="760"/>
    <col min="4609" max="4609" width="34.85546875" style="760" customWidth="1"/>
    <col min="4610" max="4610" width="5.5703125" style="760" customWidth="1"/>
    <col min="4611" max="4611" width="29.7109375" style="760" customWidth="1"/>
    <col min="4612" max="4612" width="9.28515625" style="760" customWidth="1"/>
    <col min="4613" max="4613" width="9.85546875" style="760" customWidth="1"/>
    <col min="4614" max="4614" width="31.140625" style="760" customWidth="1"/>
    <col min="4615" max="4615" width="9.140625" style="760"/>
    <col min="4616" max="4616" width="9" style="760" customWidth="1"/>
    <col min="4617" max="4617" width="26.28515625" style="760" customWidth="1"/>
    <col min="4618" max="4618" width="10.42578125" style="760" customWidth="1"/>
    <col min="4619" max="4619" width="10" style="760" customWidth="1"/>
    <col min="4620" max="4620" width="4.28515625" style="760" customWidth="1"/>
    <col min="4621" max="4621" width="3.85546875" style="760" customWidth="1"/>
    <col min="4622" max="4622" width="9.140625" style="760" customWidth="1"/>
    <col min="4623" max="4623" width="8.7109375" style="760" customWidth="1"/>
    <col min="4624" max="4624" width="9" style="760" customWidth="1"/>
    <col min="4625" max="4625" width="8" style="760" customWidth="1"/>
    <col min="4626" max="4626" width="8.140625" style="760" customWidth="1"/>
    <col min="4627" max="4627" width="9.42578125" style="760" customWidth="1"/>
    <col min="4628" max="4864" width="9.140625" style="760"/>
    <col min="4865" max="4865" width="34.85546875" style="760" customWidth="1"/>
    <col min="4866" max="4866" width="5.5703125" style="760" customWidth="1"/>
    <col min="4867" max="4867" width="29.7109375" style="760" customWidth="1"/>
    <col min="4868" max="4868" width="9.28515625" style="760" customWidth="1"/>
    <col min="4869" max="4869" width="9.85546875" style="760" customWidth="1"/>
    <col min="4870" max="4870" width="31.140625" style="760" customWidth="1"/>
    <col min="4871" max="4871" width="9.140625" style="760"/>
    <col min="4872" max="4872" width="9" style="760" customWidth="1"/>
    <col min="4873" max="4873" width="26.28515625" style="760" customWidth="1"/>
    <col min="4874" max="4874" width="10.42578125" style="760" customWidth="1"/>
    <col min="4875" max="4875" width="10" style="760" customWidth="1"/>
    <col min="4876" max="4876" width="4.28515625" style="760" customWidth="1"/>
    <col min="4877" max="4877" width="3.85546875" style="760" customWidth="1"/>
    <col min="4878" max="4878" width="9.140625" style="760" customWidth="1"/>
    <col min="4879" max="4879" width="8.7109375" style="760" customWidth="1"/>
    <col min="4880" max="4880" width="9" style="760" customWidth="1"/>
    <col min="4881" max="4881" width="8" style="760" customWidth="1"/>
    <col min="4882" max="4882" width="8.140625" style="760" customWidth="1"/>
    <col min="4883" max="4883" width="9.42578125" style="760" customWidth="1"/>
    <col min="4884" max="5120" width="9.140625" style="760"/>
    <col min="5121" max="5121" width="34.85546875" style="760" customWidth="1"/>
    <col min="5122" max="5122" width="5.5703125" style="760" customWidth="1"/>
    <col min="5123" max="5123" width="29.7109375" style="760" customWidth="1"/>
    <col min="5124" max="5124" width="9.28515625" style="760" customWidth="1"/>
    <col min="5125" max="5125" width="9.85546875" style="760" customWidth="1"/>
    <col min="5126" max="5126" width="31.140625" style="760" customWidth="1"/>
    <col min="5127" max="5127" width="9.140625" style="760"/>
    <col min="5128" max="5128" width="9" style="760" customWidth="1"/>
    <col min="5129" max="5129" width="26.28515625" style="760" customWidth="1"/>
    <col min="5130" max="5130" width="10.42578125" style="760" customWidth="1"/>
    <col min="5131" max="5131" width="10" style="760" customWidth="1"/>
    <col min="5132" max="5132" width="4.28515625" style="760" customWidth="1"/>
    <col min="5133" max="5133" width="3.85546875" style="760" customWidth="1"/>
    <col min="5134" max="5134" width="9.140625" style="760" customWidth="1"/>
    <col min="5135" max="5135" width="8.7109375" style="760" customWidth="1"/>
    <col min="5136" max="5136" width="9" style="760" customWidth="1"/>
    <col min="5137" max="5137" width="8" style="760" customWidth="1"/>
    <col min="5138" max="5138" width="8.140625" style="760" customWidth="1"/>
    <col min="5139" max="5139" width="9.42578125" style="760" customWidth="1"/>
    <col min="5140" max="5376" width="9.140625" style="760"/>
    <col min="5377" max="5377" width="34.85546875" style="760" customWidth="1"/>
    <col min="5378" max="5378" width="5.5703125" style="760" customWidth="1"/>
    <col min="5379" max="5379" width="29.7109375" style="760" customWidth="1"/>
    <col min="5380" max="5380" width="9.28515625" style="760" customWidth="1"/>
    <col min="5381" max="5381" width="9.85546875" style="760" customWidth="1"/>
    <col min="5382" max="5382" width="31.140625" style="760" customWidth="1"/>
    <col min="5383" max="5383" width="9.140625" style="760"/>
    <col min="5384" max="5384" width="9" style="760" customWidth="1"/>
    <col min="5385" max="5385" width="26.28515625" style="760" customWidth="1"/>
    <col min="5386" max="5386" width="10.42578125" style="760" customWidth="1"/>
    <col min="5387" max="5387" width="10" style="760" customWidth="1"/>
    <col min="5388" max="5388" width="4.28515625" style="760" customWidth="1"/>
    <col min="5389" max="5389" width="3.85546875" style="760" customWidth="1"/>
    <col min="5390" max="5390" width="9.140625" style="760" customWidth="1"/>
    <col min="5391" max="5391" width="8.7109375" style="760" customWidth="1"/>
    <col min="5392" max="5392" width="9" style="760" customWidth="1"/>
    <col min="5393" max="5393" width="8" style="760" customWidth="1"/>
    <col min="5394" max="5394" width="8.140625" style="760" customWidth="1"/>
    <col min="5395" max="5395" width="9.42578125" style="760" customWidth="1"/>
    <col min="5396" max="5632" width="9.140625" style="760"/>
    <col min="5633" max="5633" width="34.85546875" style="760" customWidth="1"/>
    <col min="5634" max="5634" width="5.5703125" style="760" customWidth="1"/>
    <col min="5635" max="5635" width="29.7109375" style="760" customWidth="1"/>
    <col min="5636" max="5636" width="9.28515625" style="760" customWidth="1"/>
    <col min="5637" max="5637" width="9.85546875" style="760" customWidth="1"/>
    <col min="5638" max="5638" width="31.140625" style="760" customWidth="1"/>
    <col min="5639" max="5639" width="9.140625" style="760"/>
    <col min="5640" max="5640" width="9" style="760" customWidth="1"/>
    <col min="5641" max="5641" width="26.28515625" style="760" customWidth="1"/>
    <col min="5642" max="5642" width="10.42578125" style="760" customWidth="1"/>
    <col min="5643" max="5643" width="10" style="760" customWidth="1"/>
    <col min="5644" max="5644" width="4.28515625" style="760" customWidth="1"/>
    <col min="5645" max="5645" width="3.85546875" style="760" customWidth="1"/>
    <col min="5646" max="5646" width="9.140625" style="760" customWidth="1"/>
    <col min="5647" max="5647" width="8.7109375" style="760" customWidth="1"/>
    <col min="5648" max="5648" width="9" style="760" customWidth="1"/>
    <col min="5649" max="5649" width="8" style="760" customWidth="1"/>
    <col min="5650" max="5650" width="8.140625" style="760" customWidth="1"/>
    <col min="5651" max="5651" width="9.42578125" style="760" customWidth="1"/>
    <col min="5652" max="5888" width="9.140625" style="760"/>
    <col min="5889" max="5889" width="34.85546875" style="760" customWidth="1"/>
    <col min="5890" max="5890" width="5.5703125" style="760" customWidth="1"/>
    <col min="5891" max="5891" width="29.7109375" style="760" customWidth="1"/>
    <col min="5892" max="5892" width="9.28515625" style="760" customWidth="1"/>
    <col min="5893" max="5893" width="9.85546875" style="760" customWidth="1"/>
    <col min="5894" max="5894" width="31.140625" style="760" customWidth="1"/>
    <col min="5895" max="5895" width="9.140625" style="760"/>
    <col min="5896" max="5896" width="9" style="760" customWidth="1"/>
    <col min="5897" max="5897" width="26.28515625" style="760" customWidth="1"/>
    <col min="5898" max="5898" width="10.42578125" style="760" customWidth="1"/>
    <col min="5899" max="5899" width="10" style="760" customWidth="1"/>
    <col min="5900" max="5900" width="4.28515625" style="760" customWidth="1"/>
    <col min="5901" max="5901" width="3.85546875" style="760" customWidth="1"/>
    <col min="5902" max="5902" width="9.140625" style="760" customWidth="1"/>
    <col min="5903" max="5903" width="8.7109375" style="760" customWidth="1"/>
    <col min="5904" max="5904" width="9" style="760" customWidth="1"/>
    <col min="5905" max="5905" width="8" style="760" customWidth="1"/>
    <col min="5906" max="5906" width="8.140625" style="760" customWidth="1"/>
    <col min="5907" max="5907" width="9.42578125" style="760" customWidth="1"/>
    <col min="5908" max="6144" width="9.140625" style="760"/>
    <col min="6145" max="6145" width="34.85546875" style="760" customWidth="1"/>
    <col min="6146" max="6146" width="5.5703125" style="760" customWidth="1"/>
    <col min="6147" max="6147" width="29.7109375" style="760" customWidth="1"/>
    <col min="6148" max="6148" width="9.28515625" style="760" customWidth="1"/>
    <col min="6149" max="6149" width="9.85546875" style="760" customWidth="1"/>
    <col min="6150" max="6150" width="31.140625" style="760" customWidth="1"/>
    <col min="6151" max="6151" width="9.140625" style="760"/>
    <col min="6152" max="6152" width="9" style="760" customWidth="1"/>
    <col min="6153" max="6153" width="26.28515625" style="760" customWidth="1"/>
    <col min="6154" max="6154" width="10.42578125" style="760" customWidth="1"/>
    <col min="6155" max="6155" width="10" style="760" customWidth="1"/>
    <col min="6156" max="6156" width="4.28515625" style="760" customWidth="1"/>
    <col min="6157" max="6157" width="3.85546875" style="760" customWidth="1"/>
    <col min="6158" max="6158" width="9.140625" style="760" customWidth="1"/>
    <col min="6159" max="6159" width="8.7109375" style="760" customWidth="1"/>
    <col min="6160" max="6160" width="9" style="760" customWidth="1"/>
    <col min="6161" max="6161" width="8" style="760" customWidth="1"/>
    <col min="6162" max="6162" width="8.140625" style="760" customWidth="1"/>
    <col min="6163" max="6163" width="9.42578125" style="760" customWidth="1"/>
    <col min="6164" max="6400" width="9.140625" style="760"/>
    <col min="6401" max="6401" width="34.85546875" style="760" customWidth="1"/>
    <col min="6402" max="6402" width="5.5703125" style="760" customWidth="1"/>
    <col min="6403" max="6403" width="29.7109375" style="760" customWidth="1"/>
    <col min="6404" max="6404" width="9.28515625" style="760" customWidth="1"/>
    <col min="6405" max="6405" width="9.85546875" style="760" customWidth="1"/>
    <col min="6406" max="6406" width="31.140625" style="760" customWidth="1"/>
    <col min="6407" max="6407" width="9.140625" style="760"/>
    <col min="6408" max="6408" width="9" style="760" customWidth="1"/>
    <col min="6409" max="6409" width="26.28515625" style="760" customWidth="1"/>
    <col min="6410" max="6410" width="10.42578125" style="760" customWidth="1"/>
    <col min="6411" max="6411" width="10" style="760" customWidth="1"/>
    <col min="6412" max="6412" width="4.28515625" style="760" customWidth="1"/>
    <col min="6413" max="6413" width="3.85546875" style="760" customWidth="1"/>
    <col min="6414" max="6414" width="9.140625" style="760" customWidth="1"/>
    <col min="6415" max="6415" width="8.7109375" style="760" customWidth="1"/>
    <col min="6416" max="6416" width="9" style="760" customWidth="1"/>
    <col min="6417" max="6417" width="8" style="760" customWidth="1"/>
    <col min="6418" max="6418" width="8.140625" style="760" customWidth="1"/>
    <col min="6419" max="6419" width="9.42578125" style="760" customWidth="1"/>
    <col min="6420" max="6656" width="9.140625" style="760"/>
    <col min="6657" max="6657" width="34.85546875" style="760" customWidth="1"/>
    <col min="6658" max="6658" width="5.5703125" style="760" customWidth="1"/>
    <col min="6659" max="6659" width="29.7109375" style="760" customWidth="1"/>
    <col min="6660" max="6660" width="9.28515625" style="760" customWidth="1"/>
    <col min="6661" max="6661" width="9.85546875" style="760" customWidth="1"/>
    <col min="6662" max="6662" width="31.140625" style="760" customWidth="1"/>
    <col min="6663" max="6663" width="9.140625" style="760"/>
    <col min="6664" max="6664" width="9" style="760" customWidth="1"/>
    <col min="6665" max="6665" width="26.28515625" style="760" customWidth="1"/>
    <col min="6666" max="6666" width="10.42578125" style="760" customWidth="1"/>
    <col min="6667" max="6667" width="10" style="760" customWidth="1"/>
    <col min="6668" max="6668" width="4.28515625" style="760" customWidth="1"/>
    <col min="6669" max="6669" width="3.85546875" style="760" customWidth="1"/>
    <col min="6670" max="6670" width="9.140625" style="760" customWidth="1"/>
    <col min="6671" max="6671" width="8.7109375" style="760" customWidth="1"/>
    <col min="6672" max="6672" width="9" style="760" customWidth="1"/>
    <col min="6673" max="6673" width="8" style="760" customWidth="1"/>
    <col min="6674" max="6674" width="8.140625" style="760" customWidth="1"/>
    <col min="6675" max="6675" width="9.42578125" style="760" customWidth="1"/>
    <col min="6676" max="6912" width="9.140625" style="760"/>
    <col min="6913" max="6913" width="34.85546875" style="760" customWidth="1"/>
    <col min="6914" max="6914" width="5.5703125" style="760" customWidth="1"/>
    <col min="6915" max="6915" width="29.7109375" style="760" customWidth="1"/>
    <col min="6916" max="6916" width="9.28515625" style="760" customWidth="1"/>
    <col min="6917" max="6917" width="9.85546875" style="760" customWidth="1"/>
    <col min="6918" max="6918" width="31.140625" style="760" customWidth="1"/>
    <col min="6919" max="6919" width="9.140625" style="760"/>
    <col min="6920" max="6920" width="9" style="760" customWidth="1"/>
    <col min="6921" max="6921" width="26.28515625" style="760" customWidth="1"/>
    <col min="6922" max="6922" width="10.42578125" style="760" customWidth="1"/>
    <col min="6923" max="6923" width="10" style="760" customWidth="1"/>
    <col min="6924" max="6924" width="4.28515625" style="760" customWidth="1"/>
    <col min="6925" max="6925" width="3.85546875" style="760" customWidth="1"/>
    <col min="6926" max="6926" width="9.140625" style="760" customWidth="1"/>
    <col min="6927" max="6927" width="8.7109375" style="760" customWidth="1"/>
    <col min="6928" max="6928" width="9" style="760" customWidth="1"/>
    <col min="6929" max="6929" width="8" style="760" customWidth="1"/>
    <col min="6930" max="6930" width="8.140625" style="760" customWidth="1"/>
    <col min="6931" max="6931" width="9.42578125" style="760" customWidth="1"/>
    <col min="6932" max="7168" width="9.140625" style="760"/>
    <col min="7169" max="7169" width="34.85546875" style="760" customWidth="1"/>
    <col min="7170" max="7170" width="5.5703125" style="760" customWidth="1"/>
    <col min="7171" max="7171" width="29.7109375" style="760" customWidth="1"/>
    <col min="7172" max="7172" width="9.28515625" style="760" customWidth="1"/>
    <col min="7173" max="7173" width="9.85546875" style="760" customWidth="1"/>
    <col min="7174" max="7174" width="31.140625" style="760" customWidth="1"/>
    <col min="7175" max="7175" width="9.140625" style="760"/>
    <col min="7176" max="7176" width="9" style="760" customWidth="1"/>
    <col min="7177" max="7177" width="26.28515625" style="760" customWidth="1"/>
    <col min="7178" max="7178" width="10.42578125" style="760" customWidth="1"/>
    <col min="7179" max="7179" width="10" style="760" customWidth="1"/>
    <col min="7180" max="7180" width="4.28515625" style="760" customWidth="1"/>
    <col min="7181" max="7181" width="3.85546875" style="760" customWidth="1"/>
    <col min="7182" max="7182" width="9.140625" style="760" customWidth="1"/>
    <col min="7183" max="7183" width="8.7109375" style="760" customWidth="1"/>
    <col min="7184" max="7184" width="9" style="760" customWidth="1"/>
    <col min="7185" max="7185" width="8" style="760" customWidth="1"/>
    <col min="7186" max="7186" width="8.140625" style="760" customWidth="1"/>
    <col min="7187" max="7187" width="9.42578125" style="760" customWidth="1"/>
    <col min="7188" max="7424" width="9.140625" style="760"/>
    <col min="7425" max="7425" width="34.85546875" style="760" customWidth="1"/>
    <col min="7426" max="7426" width="5.5703125" style="760" customWidth="1"/>
    <col min="7427" max="7427" width="29.7109375" style="760" customWidth="1"/>
    <col min="7428" max="7428" width="9.28515625" style="760" customWidth="1"/>
    <col min="7429" max="7429" width="9.85546875" style="760" customWidth="1"/>
    <col min="7430" max="7430" width="31.140625" style="760" customWidth="1"/>
    <col min="7431" max="7431" width="9.140625" style="760"/>
    <col min="7432" max="7432" width="9" style="760" customWidth="1"/>
    <col min="7433" max="7433" width="26.28515625" style="760" customWidth="1"/>
    <col min="7434" max="7434" width="10.42578125" style="760" customWidth="1"/>
    <col min="7435" max="7435" width="10" style="760" customWidth="1"/>
    <col min="7436" max="7436" width="4.28515625" style="760" customWidth="1"/>
    <col min="7437" max="7437" width="3.85546875" style="760" customWidth="1"/>
    <col min="7438" max="7438" width="9.140625" style="760" customWidth="1"/>
    <col min="7439" max="7439" width="8.7109375" style="760" customWidth="1"/>
    <col min="7440" max="7440" width="9" style="760" customWidth="1"/>
    <col min="7441" max="7441" width="8" style="760" customWidth="1"/>
    <col min="7442" max="7442" width="8.140625" style="760" customWidth="1"/>
    <col min="7443" max="7443" width="9.42578125" style="760" customWidth="1"/>
    <col min="7444" max="7680" width="9.140625" style="760"/>
    <col min="7681" max="7681" width="34.85546875" style="760" customWidth="1"/>
    <col min="7682" max="7682" width="5.5703125" style="760" customWidth="1"/>
    <col min="7683" max="7683" width="29.7109375" style="760" customWidth="1"/>
    <col min="7684" max="7684" width="9.28515625" style="760" customWidth="1"/>
    <col min="7685" max="7685" width="9.85546875" style="760" customWidth="1"/>
    <col min="7686" max="7686" width="31.140625" style="760" customWidth="1"/>
    <col min="7687" max="7687" width="9.140625" style="760"/>
    <col min="7688" max="7688" width="9" style="760" customWidth="1"/>
    <col min="7689" max="7689" width="26.28515625" style="760" customWidth="1"/>
    <col min="7690" max="7690" width="10.42578125" style="760" customWidth="1"/>
    <col min="7691" max="7691" width="10" style="760" customWidth="1"/>
    <col min="7692" max="7692" width="4.28515625" style="760" customWidth="1"/>
    <col min="7693" max="7693" width="3.85546875" style="760" customWidth="1"/>
    <col min="7694" max="7694" width="9.140625" style="760" customWidth="1"/>
    <col min="7695" max="7695" width="8.7109375" style="760" customWidth="1"/>
    <col min="7696" max="7696" width="9" style="760" customWidth="1"/>
    <col min="7697" max="7697" width="8" style="760" customWidth="1"/>
    <col min="7698" max="7698" width="8.140625" style="760" customWidth="1"/>
    <col min="7699" max="7699" width="9.42578125" style="760" customWidth="1"/>
    <col min="7700" max="7936" width="9.140625" style="760"/>
    <col min="7937" max="7937" width="34.85546875" style="760" customWidth="1"/>
    <col min="7938" max="7938" width="5.5703125" style="760" customWidth="1"/>
    <col min="7939" max="7939" width="29.7109375" style="760" customWidth="1"/>
    <col min="7940" max="7940" width="9.28515625" style="760" customWidth="1"/>
    <col min="7941" max="7941" width="9.85546875" style="760" customWidth="1"/>
    <col min="7942" max="7942" width="31.140625" style="760" customWidth="1"/>
    <col min="7943" max="7943" width="9.140625" style="760"/>
    <col min="7944" max="7944" width="9" style="760" customWidth="1"/>
    <col min="7945" max="7945" width="26.28515625" style="760" customWidth="1"/>
    <col min="7946" max="7946" width="10.42578125" style="760" customWidth="1"/>
    <col min="7947" max="7947" width="10" style="760" customWidth="1"/>
    <col min="7948" max="7948" width="4.28515625" style="760" customWidth="1"/>
    <col min="7949" max="7949" width="3.85546875" style="760" customWidth="1"/>
    <col min="7950" max="7950" width="9.140625" style="760" customWidth="1"/>
    <col min="7951" max="7951" width="8.7109375" style="760" customWidth="1"/>
    <col min="7952" max="7952" width="9" style="760" customWidth="1"/>
    <col min="7953" max="7953" width="8" style="760" customWidth="1"/>
    <col min="7954" max="7954" width="8.140625" style="760" customWidth="1"/>
    <col min="7955" max="7955" width="9.42578125" style="760" customWidth="1"/>
    <col min="7956" max="8192" width="9.140625" style="760"/>
    <col min="8193" max="8193" width="34.85546875" style="760" customWidth="1"/>
    <col min="8194" max="8194" width="5.5703125" style="760" customWidth="1"/>
    <col min="8195" max="8195" width="29.7109375" style="760" customWidth="1"/>
    <col min="8196" max="8196" width="9.28515625" style="760" customWidth="1"/>
    <col min="8197" max="8197" width="9.85546875" style="760" customWidth="1"/>
    <col min="8198" max="8198" width="31.140625" style="760" customWidth="1"/>
    <col min="8199" max="8199" width="9.140625" style="760"/>
    <col min="8200" max="8200" width="9" style="760" customWidth="1"/>
    <col min="8201" max="8201" width="26.28515625" style="760" customWidth="1"/>
    <col min="8202" max="8202" width="10.42578125" style="760" customWidth="1"/>
    <col min="8203" max="8203" width="10" style="760" customWidth="1"/>
    <col min="8204" max="8204" width="4.28515625" style="760" customWidth="1"/>
    <col min="8205" max="8205" width="3.85546875" style="760" customWidth="1"/>
    <col min="8206" max="8206" width="9.140625" style="760" customWidth="1"/>
    <col min="8207" max="8207" width="8.7109375" style="760" customWidth="1"/>
    <col min="8208" max="8208" width="9" style="760" customWidth="1"/>
    <col min="8209" max="8209" width="8" style="760" customWidth="1"/>
    <col min="8210" max="8210" width="8.140625" style="760" customWidth="1"/>
    <col min="8211" max="8211" width="9.42578125" style="760" customWidth="1"/>
    <col min="8212" max="8448" width="9.140625" style="760"/>
    <col min="8449" max="8449" width="34.85546875" style="760" customWidth="1"/>
    <col min="8450" max="8450" width="5.5703125" style="760" customWidth="1"/>
    <col min="8451" max="8451" width="29.7109375" style="760" customWidth="1"/>
    <col min="8452" max="8452" width="9.28515625" style="760" customWidth="1"/>
    <col min="8453" max="8453" width="9.85546875" style="760" customWidth="1"/>
    <col min="8454" max="8454" width="31.140625" style="760" customWidth="1"/>
    <col min="8455" max="8455" width="9.140625" style="760"/>
    <col min="8456" max="8456" width="9" style="760" customWidth="1"/>
    <col min="8457" max="8457" width="26.28515625" style="760" customWidth="1"/>
    <col min="8458" max="8458" width="10.42578125" style="760" customWidth="1"/>
    <col min="8459" max="8459" width="10" style="760" customWidth="1"/>
    <col min="8460" max="8460" width="4.28515625" style="760" customWidth="1"/>
    <col min="8461" max="8461" width="3.85546875" style="760" customWidth="1"/>
    <col min="8462" max="8462" width="9.140625" style="760" customWidth="1"/>
    <col min="8463" max="8463" width="8.7109375" style="760" customWidth="1"/>
    <col min="8464" max="8464" width="9" style="760" customWidth="1"/>
    <col min="8465" max="8465" width="8" style="760" customWidth="1"/>
    <col min="8466" max="8466" width="8.140625" style="760" customWidth="1"/>
    <col min="8467" max="8467" width="9.42578125" style="760" customWidth="1"/>
    <col min="8468" max="8704" width="9.140625" style="760"/>
    <col min="8705" max="8705" width="34.85546875" style="760" customWidth="1"/>
    <col min="8706" max="8706" width="5.5703125" style="760" customWidth="1"/>
    <col min="8707" max="8707" width="29.7109375" style="760" customWidth="1"/>
    <col min="8708" max="8708" width="9.28515625" style="760" customWidth="1"/>
    <col min="8709" max="8709" width="9.85546875" style="760" customWidth="1"/>
    <col min="8710" max="8710" width="31.140625" style="760" customWidth="1"/>
    <col min="8711" max="8711" width="9.140625" style="760"/>
    <col min="8712" max="8712" width="9" style="760" customWidth="1"/>
    <col min="8713" max="8713" width="26.28515625" style="760" customWidth="1"/>
    <col min="8714" max="8714" width="10.42578125" style="760" customWidth="1"/>
    <col min="8715" max="8715" width="10" style="760" customWidth="1"/>
    <col min="8716" max="8716" width="4.28515625" style="760" customWidth="1"/>
    <col min="8717" max="8717" width="3.85546875" style="760" customWidth="1"/>
    <col min="8718" max="8718" width="9.140625" style="760" customWidth="1"/>
    <col min="8719" max="8719" width="8.7109375" style="760" customWidth="1"/>
    <col min="8720" max="8720" width="9" style="760" customWidth="1"/>
    <col min="8721" max="8721" width="8" style="760" customWidth="1"/>
    <col min="8722" max="8722" width="8.140625" style="760" customWidth="1"/>
    <col min="8723" max="8723" width="9.42578125" style="760" customWidth="1"/>
    <col min="8724" max="8960" width="9.140625" style="760"/>
    <col min="8961" max="8961" width="34.85546875" style="760" customWidth="1"/>
    <col min="8962" max="8962" width="5.5703125" style="760" customWidth="1"/>
    <col min="8963" max="8963" width="29.7109375" style="760" customWidth="1"/>
    <col min="8964" max="8964" width="9.28515625" style="760" customWidth="1"/>
    <col min="8965" max="8965" width="9.85546875" style="760" customWidth="1"/>
    <col min="8966" max="8966" width="31.140625" style="760" customWidth="1"/>
    <col min="8967" max="8967" width="9.140625" style="760"/>
    <col min="8968" max="8968" width="9" style="760" customWidth="1"/>
    <col min="8969" max="8969" width="26.28515625" style="760" customWidth="1"/>
    <col min="8970" max="8970" width="10.42578125" style="760" customWidth="1"/>
    <col min="8971" max="8971" width="10" style="760" customWidth="1"/>
    <col min="8972" max="8972" width="4.28515625" style="760" customWidth="1"/>
    <col min="8973" max="8973" width="3.85546875" style="760" customWidth="1"/>
    <col min="8974" max="8974" width="9.140625" style="760" customWidth="1"/>
    <col min="8975" max="8975" width="8.7109375" style="760" customWidth="1"/>
    <col min="8976" max="8976" width="9" style="760" customWidth="1"/>
    <col min="8977" max="8977" width="8" style="760" customWidth="1"/>
    <col min="8978" max="8978" width="8.140625" style="760" customWidth="1"/>
    <col min="8979" max="8979" width="9.42578125" style="760" customWidth="1"/>
    <col min="8980" max="9216" width="9.140625" style="760"/>
    <col min="9217" max="9217" width="34.85546875" style="760" customWidth="1"/>
    <col min="9218" max="9218" width="5.5703125" style="760" customWidth="1"/>
    <col min="9219" max="9219" width="29.7109375" style="760" customWidth="1"/>
    <col min="9220" max="9220" width="9.28515625" style="760" customWidth="1"/>
    <col min="9221" max="9221" width="9.85546875" style="760" customWidth="1"/>
    <col min="9222" max="9222" width="31.140625" style="760" customWidth="1"/>
    <col min="9223" max="9223" width="9.140625" style="760"/>
    <col min="9224" max="9224" width="9" style="760" customWidth="1"/>
    <col min="9225" max="9225" width="26.28515625" style="760" customWidth="1"/>
    <col min="9226" max="9226" width="10.42578125" style="760" customWidth="1"/>
    <col min="9227" max="9227" width="10" style="760" customWidth="1"/>
    <col min="9228" max="9228" width="4.28515625" style="760" customWidth="1"/>
    <col min="9229" max="9229" width="3.85546875" style="760" customWidth="1"/>
    <col min="9230" max="9230" width="9.140625" style="760" customWidth="1"/>
    <col min="9231" max="9231" width="8.7109375" style="760" customWidth="1"/>
    <col min="9232" max="9232" width="9" style="760" customWidth="1"/>
    <col min="9233" max="9233" width="8" style="760" customWidth="1"/>
    <col min="9234" max="9234" width="8.140625" style="760" customWidth="1"/>
    <col min="9235" max="9235" width="9.42578125" style="760" customWidth="1"/>
    <col min="9236" max="9472" width="9.140625" style="760"/>
    <col min="9473" max="9473" width="34.85546875" style="760" customWidth="1"/>
    <col min="9474" max="9474" width="5.5703125" style="760" customWidth="1"/>
    <col min="9475" max="9475" width="29.7109375" style="760" customWidth="1"/>
    <col min="9476" max="9476" width="9.28515625" style="760" customWidth="1"/>
    <col min="9477" max="9477" width="9.85546875" style="760" customWidth="1"/>
    <col min="9478" max="9478" width="31.140625" style="760" customWidth="1"/>
    <col min="9479" max="9479" width="9.140625" style="760"/>
    <col min="9480" max="9480" width="9" style="760" customWidth="1"/>
    <col min="9481" max="9481" width="26.28515625" style="760" customWidth="1"/>
    <col min="9482" max="9482" width="10.42578125" style="760" customWidth="1"/>
    <col min="9483" max="9483" width="10" style="760" customWidth="1"/>
    <col min="9484" max="9484" width="4.28515625" style="760" customWidth="1"/>
    <col min="9485" max="9485" width="3.85546875" style="760" customWidth="1"/>
    <col min="9486" max="9486" width="9.140625" style="760" customWidth="1"/>
    <col min="9487" max="9487" width="8.7109375" style="760" customWidth="1"/>
    <col min="9488" max="9488" width="9" style="760" customWidth="1"/>
    <col min="9489" max="9489" width="8" style="760" customWidth="1"/>
    <col min="9490" max="9490" width="8.140625" style="760" customWidth="1"/>
    <col min="9491" max="9491" width="9.42578125" style="760" customWidth="1"/>
    <col min="9492" max="9728" width="9.140625" style="760"/>
    <col min="9729" max="9729" width="34.85546875" style="760" customWidth="1"/>
    <col min="9730" max="9730" width="5.5703125" style="760" customWidth="1"/>
    <col min="9731" max="9731" width="29.7109375" style="760" customWidth="1"/>
    <col min="9732" max="9732" width="9.28515625" style="760" customWidth="1"/>
    <col min="9733" max="9733" width="9.85546875" style="760" customWidth="1"/>
    <col min="9734" max="9734" width="31.140625" style="760" customWidth="1"/>
    <col min="9735" max="9735" width="9.140625" style="760"/>
    <col min="9736" max="9736" width="9" style="760" customWidth="1"/>
    <col min="9737" max="9737" width="26.28515625" style="760" customWidth="1"/>
    <col min="9738" max="9738" width="10.42578125" style="760" customWidth="1"/>
    <col min="9739" max="9739" width="10" style="760" customWidth="1"/>
    <col min="9740" max="9740" width="4.28515625" style="760" customWidth="1"/>
    <col min="9741" max="9741" width="3.85546875" style="760" customWidth="1"/>
    <col min="9742" max="9742" width="9.140625" style="760" customWidth="1"/>
    <col min="9743" max="9743" width="8.7109375" style="760" customWidth="1"/>
    <col min="9744" max="9744" width="9" style="760" customWidth="1"/>
    <col min="9745" max="9745" width="8" style="760" customWidth="1"/>
    <col min="9746" max="9746" width="8.140625" style="760" customWidth="1"/>
    <col min="9747" max="9747" width="9.42578125" style="760" customWidth="1"/>
    <col min="9748" max="9984" width="9.140625" style="760"/>
    <col min="9985" max="9985" width="34.85546875" style="760" customWidth="1"/>
    <col min="9986" max="9986" width="5.5703125" style="760" customWidth="1"/>
    <col min="9987" max="9987" width="29.7109375" style="760" customWidth="1"/>
    <col min="9988" max="9988" width="9.28515625" style="760" customWidth="1"/>
    <col min="9989" max="9989" width="9.85546875" style="760" customWidth="1"/>
    <col min="9990" max="9990" width="31.140625" style="760" customWidth="1"/>
    <col min="9991" max="9991" width="9.140625" style="760"/>
    <col min="9992" max="9992" width="9" style="760" customWidth="1"/>
    <col min="9993" max="9993" width="26.28515625" style="760" customWidth="1"/>
    <col min="9994" max="9994" width="10.42578125" style="760" customWidth="1"/>
    <col min="9995" max="9995" width="10" style="760" customWidth="1"/>
    <col min="9996" max="9996" width="4.28515625" style="760" customWidth="1"/>
    <col min="9997" max="9997" width="3.85546875" style="760" customWidth="1"/>
    <col min="9998" max="9998" width="9.140625" style="760" customWidth="1"/>
    <col min="9999" max="9999" width="8.7109375" style="760" customWidth="1"/>
    <col min="10000" max="10000" width="9" style="760" customWidth="1"/>
    <col min="10001" max="10001" width="8" style="760" customWidth="1"/>
    <col min="10002" max="10002" width="8.140625" style="760" customWidth="1"/>
    <col min="10003" max="10003" width="9.42578125" style="760" customWidth="1"/>
    <col min="10004" max="10240" width="9.140625" style="760"/>
    <col min="10241" max="10241" width="34.85546875" style="760" customWidth="1"/>
    <col min="10242" max="10242" width="5.5703125" style="760" customWidth="1"/>
    <col min="10243" max="10243" width="29.7109375" style="760" customWidth="1"/>
    <col min="10244" max="10244" width="9.28515625" style="760" customWidth="1"/>
    <col min="10245" max="10245" width="9.85546875" style="760" customWidth="1"/>
    <col min="10246" max="10246" width="31.140625" style="760" customWidth="1"/>
    <col min="10247" max="10247" width="9.140625" style="760"/>
    <col min="10248" max="10248" width="9" style="760" customWidth="1"/>
    <col min="10249" max="10249" width="26.28515625" style="760" customWidth="1"/>
    <col min="10250" max="10250" width="10.42578125" style="760" customWidth="1"/>
    <col min="10251" max="10251" width="10" style="760" customWidth="1"/>
    <col min="10252" max="10252" width="4.28515625" style="760" customWidth="1"/>
    <col min="10253" max="10253" width="3.85546875" style="760" customWidth="1"/>
    <col min="10254" max="10254" width="9.140625" style="760" customWidth="1"/>
    <col min="10255" max="10255" width="8.7109375" style="760" customWidth="1"/>
    <col min="10256" max="10256" width="9" style="760" customWidth="1"/>
    <col min="10257" max="10257" width="8" style="760" customWidth="1"/>
    <col min="10258" max="10258" width="8.140625" style="760" customWidth="1"/>
    <col min="10259" max="10259" width="9.42578125" style="760" customWidth="1"/>
    <col min="10260" max="10496" width="9.140625" style="760"/>
    <col min="10497" max="10497" width="34.85546875" style="760" customWidth="1"/>
    <col min="10498" max="10498" width="5.5703125" style="760" customWidth="1"/>
    <col min="10499" max="10499" width="29.7109375" style="760" customWidth="1"/>
    <col min="10500" max="10500" width="9.28515625" style="760" customWidth="1"/>
    <col min="10501" max="10501" width="9.85546875" style="760" customWidth="1"/>
    <col min="10502" max="10502" width="31.140625" style="760" customWidth="1"/>
    <col min="10503" max="10503" width="9.140625" style="760"/>
    <col min="10504" max="10504" width="9" style="760" customWidth="1"/>
    <col min="10505" max="10505" width="26.28515625" style="760" customWidth="1"/>
    <col min="10506" max="10506" width="10.42578125" style="760" customWidth="1"/>
    <col min="10507" max="10507" width="10" style="760" customWidth="1"/>
    <col min="10508" max="10508" width="4.28515625" style="760" customWidth="1"/>
    <col min="10509" max="10509" width="3.85546875" style="760" customWidth="1"/>
    <col min="10510" max="10510" width="9.140625" style="760" customWidth="1"/>
    <col min="10511" max="10511" width="8.7109375" style="760" customWidth="1"/>
    <col min="10512" max="10512" width="9" style="760" customWidth="1"/>
    <col min="10513" max="10513" width="8" style="760" customWidth="1"/>
    <col min="10514" max="10514" width="8.140625" style="760" customWidth="1"/>
    <col min="10515" max="10515" width="9.42578125" style="760" customWidth="1"/>
    <col min="10516" max="10752" width="9.140625" style="760"/>
    <col min="10753" max="10753" width="34.85546875" style="760" customWidth="1"/>
    <col min="10754" max="10754" width="5.5703125" style="760" customWidth="1"/>
    <col min="10755" max="10755" width="29.7109375" style="760" customWidth="1"/>
    <col min="10756" max="10756" width="9.28515625" style="760" customWidth="1"/>
    <col min="10757" max="10757" width="9.85546875" style="760" customWidth="1"/>
    <col min="10758" max="10758" width="31.140625" style="760" customWidth="1"/>
    <col min="10759" max="10759" width="9.140625" style="760"/>
    <col min="10760" max="10760" width="9" style="760" customWidth="1"/>
    <col min="10761" max="10761" width="26.28515625" style="760" customWidth="1"/>
    <col min="10762" max="10762" width="10.42578125" style="760" customWidth="1"/>
    <col min="10763" max="10763" width="10" style="760" customWidth="1"/>
    <col min="10764" max="10764" width="4.28515625" style="760" customWidth="1"/>
    <col min="10765" max="10765" width="3.85546875" style="760" customWidth="1"/>
    <col min="10766" max="10766" width="9.140625" style="760" customWidth="1"/>
    <col min="10767" max="10767" width="8.7109375" style="760" customWidth="1"/>
    <col min="10768" max="10768" width="9" style="760" customWidth="1"/>
    <col min="10769" max="10769" width="8" style="760" customWidth="1"/>
    <col min="10770" max="10770" width="8.140625" style="760" customWidth="1"/>
    <col min="10771" max="10771" width="9.42578125" style="760" customWidth="1"/>
    <col min="10772" max="11008" width="9.140625" style="760"/>
    <col min="11009" max="11009" width="34.85546875" style="760" customWidth="1"/>
    <col min="11010" max="11010" width="5.5703125" style="760" customWidth="1"/>
    <col min="11011" max="11011" width="29.7109375" style="760" customWidth="1"/>
    <col min="11012" max="11012" width="9.28515625" style="760" customWidth="1"/>
    <col min="11013" max="11013" width="9.85546875" style="760" customWidth="1"/>
    <col min="11014" max="11014" width="31.140625" style="760" customWidth="1"/>
    <col min="11015" max="11015" width="9.140625" style="760"/>
    <col min="11016" max="11016" width="9" style="760" customWidth="1"/>
    <col min="11017" max="11017" width="26.28515625" style="760" customWidth="1"/>
    <col min="11018" max="11018" width="10.42578125" style="760" customWidth="1"/>
    <col min="11019" max="11019" width="10" style="760" customWidth="1"/>
    <col min="11020" max="11020" width="4.28515625" style="760" customWidth="1"/>
    <col min="11021" max="11021" width="3.85546875" style="760" customWidth="1"/>
    <col min="11022" max="11022" width="9.140625" style="760" customWidth="1"/>
    <col min="11023" max="11023" width="8.7109375" style="760" customWidth="1"/>
    <col min="11024" max="11024" width="9" style="760" customWidth="1"/>
    <col min="11025" max="11025" width="8" style="760" customWidth="1"/>
    <col min="11026" max="11026" width="8.140625" style="760" customWidth="1"/>
    <col min="11027" max="11027" width="9.42578125" style="760" customWidth="1"/>
    <col min="11028" max="11264" width="9.140625" style="760"/>
    <col min="11265" max="11265" width="34.85546875" style="760" customWidth="1"/>
    <col min="11266" max="11266" width="5.5703125" style="760" customWidth="1"/>
    <col min="11267" max="11267" width="29.7109375" style="760" customWidth="1"/>
    <col min="11268" max="11268" width="9.28515625" style="760" customWidth="1"/>
    <col min="11269" max="11269" width="9.85546875" style="760" customWidth="1"/>
    <col min="11270" max="11270" width="31.140625" style="760" customWidth="1"/>
    <col min="11271" max="11271" width="9.140625" style="760"/>
    <col min="11272" max="11272" width="9" style="760" customWidth="1"/>
    <col min="11273" max="11273" width="26.28515625" style="760" customWidth="1"/>
    <col min="11274" max="11274" width="10.42578125" style="760" customWidth="1"/>
    <col min="11275" max="11275" width="10" style="760" customWidth="1"/>
    <col min="11276" max="11276" width="4.28515625" style="760" customWidth="1"/>
    <col min="11277" max="11277" width="3.85546875" style="760" customWidth="1"/>
    <col min="11278" max="11278" width="9.140625" style="760" customWidth="1"/>
    <col min="11279" max="11279" width="8.7109375" style="760" customWidth="1"/>
    <col min="11280" max="11280" width="9" style="760" customWidth="1"/>
    <col min="11281" max="11281" width="8" style="760" customWidth="1"/>
    <col min="11282" max="11282" width="8.140625" style="760" customWidth="1"/>
    <col min="11283" max="11283" width="9.42578125" style="760" customWidth="1"/>
    <col min="11284" max="11520" width="9.140625" style="760"/>
    <col min="11521" max="11521" width="34.85546875" style="760" customWidth="1"/>
    <col min="11522" max="11522" width="5.5703125" style="760" customWidth="1"/>
    <col min="11523" max="11523" width="29.7109375" style="760" customWidth="1"/>
    <col min="11524" max="11524" width="9.28515625" style="760" customWidth="1"/>
    <col min="11525" max="11525" width="9.85546875" style="760" customWidth="1"/>
    <col min="11526" max="11526" width="31.140625" style="760" customWidth="1"/>
    <col min="11527" max="11527" width="9.140625" style="760"/>
    <col min="11528" max="11528" width="9" style="760" customWidth="1"/>
    <col min="11529" max="11529" width="26.28515625" style="760" customWidth="1"/>
    <col min="11530" max="11530" width="10.42578125" style="760" customWidth="1"/>
    <col min="11531" max="11531" width="10" style="760" customWidth="1"/>
    <col min="11532" max="11532" width="4.28515625" style="760" customWidth="1"/>
    <col min="11533" max="11533" width="3.85546875" style="760" customWidth="1"/>
    <col min="11534" max="11534" width="9.140625" style="760" customWidth="1"/>
    <col min="11535" max="11535" width="8.7109375" style="760" customWidth="1"/>
    <col min="11536" max="11536" width="9" style="760" customWidth="1"/>
    <col min="11537" max="11537" width="8" style="760" customWidth="1"/>
    <col min="11538" max="11538" width="8.140625" style="760" customWidth="1"/>
    <col min="11539" max="11539" width="9.42578125" style="760" customWidth="1"/>
    <col min="11540" max="11776" width="9.140625" style="760"/>
    <col min="11777" max="11777" width="34.85546875" style="760" customWidth="1"/>
    <col min="11778" max="11778" width="5.5703125" style="760" customWidth="1"/>
    <col min="11779" max="11779" width="29.7109375" style="760" customWidth="1"/>
    <col min="11780" max="11780" width="9.28515625" style="760" customWidth="1"/>
    <col min="11781" max="11781" width="9.85546875" style="760" customWidth="1"/>
    <col min="11782" max="11782" width="31.140625" style="760" customWidth="1"/>
    <col min="11783" max="11783" width="9.140625" style="760"/>
    <col min="11784" max="11784" width="9" style="760" customWidth="1"/>
    <col min="11785" max="11785" width="26.28515625" style="760" customWidth="1"/>
    <col min="11786" max="11786" width="10.42578125" style="760" customWidth="1"/>
    <col min="11787" max="11787" width="10" style="760" customWidth="1"/>
    <col min="11788" max="11788" width="4.28515625" style="760" customWidth="1"/>
    <col min="11789" max="11789" width="3.85546875" style="760" customWidth="1"/>
    <col min="11790" max="11790" width="9.140625" style="760" customWidth="1"/>
    <col min="11791" max="11791" width="8.7109375" style="760" customWidth="1"/>
    <col min="11792" max="11792" width="9" style="760" customWidth="1"/>
    <col min="11793" max="11793" width="8" style="760" customWidth="1"/>
    <col min="11794" max="11794" width="8.140625" style="760" customWidth="1"/>
    <col min="11795" max="11795" width="9.42578125" style="760" customWidth="1"/>
    <col min="11796" max="12032" width="9.140625" style="760"/>
    <col min="12033" max="12033" width="34.85546875" style="760" customWidth="1"/>
    <col min="12034" max="12034" width="5.5703125" style="760" customWidth="1"/>
    <col min="12035" max="12035" width="29.7109375" style="760" customWidth="1"/>
    <col min="12036" max="12036" width="9.28515625" style="760" customWidth="1"/>
    <col min="12037" max="12037" width="9.85546875" style="760" customWidth="1"/>
    <col min="12038" max="12038" width="31.140625" style="760" customWidth="1"/>
    <col min="12039" max="12039" width="9.140625" style="760"/>
    <col min="12040" max="12040" width="9" style="760" customWidth="1"/>
    <col min="12041" max="12041" width="26.28515625" style="760" customWidth="1"/>
    <col min="12042" max="12042" width="10.42578125" style="760" customWidth="1"/>
    <col min="12043" max="12043" width="10" style="760" customWidth="1"/>
    <col min="12044" max="12044" width="4.28515625" style="760" customWidth="1"/>
    <col min="12045" max="12045" width="3.85546875" style="760" customWidth="1"/>
    <col min="12046" max="12046" width="9.140625" style="760" customWidth="1"/>
    <col min="12047" max="12047" width="8.7109375" style="760" customWidth="1"/>
    <col min="12048" max="12048" width="9" style="760" customWidth="1"/>
    <col min="12049" max="12049" width="8" style="760" customWidth="1"/>
    <col min="12050" max="12050" width="8.140625" style="760" customWidth="1"/>
    <col min="12051" max="12051" width="9.42578125" style="760" customWidth="1"/>
    <col min="12052" max="12288" width="9.140625" style="760"/>
    <col min="12289" max="12289" width="34.85546875" style="760" customWidth="1"/>
    <col min="12290" max="12290" width="5.5703125" style="760" customWidth="1"/>
    <col min="12291" max="12291" width="29.7109375" style="760" customWidth="1"/>
    <col min="12292" max="12292" width="9.28515625" style="760" customWidth="1"/>
    <col min="12293" max="12293" width="9.85546875" style="760" customWidth="1"/>
    <col min="12294" max="12294" width="31.140625" style="760" customWidth="1"/>
    <col min="12295" max="12295" width="9.140625" style="760"/>
    <col min="12296" max="12296" width="9" style="760" customWidth="1"/>
    <col min="12297" max="12297" width="26.28515625" style="760" customWidth="1"/>
    <col min="12298" max="12298" width="10.42578125" style="760" customWidth="1"/>
    <col min="12299" max="12299" width="10" style="760" customWidth="1"/>
    <col min="12300" max="12300" width="4.28515625" style="760" customWidth="1"/>
    <col min="12301" max="12301" width="3.85546875" style="760" customWidth="1"/>
    <col min="12302" max="12302" width="9.140625" style="760" customWidth="1"/>
    <col min="12303" max="12303" width="8.7109375" style="760" customWidth="1"/>
    <col min="12304" max="12304" width="9" style="760" customWidth="1"/>
    <col min="12305" max="12305" width="8" style="760" customWidth="1"/>
    <col min="12306" max="12306" width="8.140625" style="760" customWidth="1"/>
    <col min="12307" max="12307" width="9.42578125" style="760" customWidth="1"/>
    <col min="12308" max="12544" width="9.140625" style="760"/>
    <col min="12545" max="12545" width="34.85546875" style="760" customWidth="1"/>
    <col min="12546" max="12546" width="5.5703125" style="760" customWidth="1"/>
    <col min="12547" max="12547" width="29.7109375" style="760" customWidth="1"/>
    <col min="12548" max="12548" width="9.28515625" style="760" customWidth="1"/>
    <col min="12549" max="12549" width="9.85546875" style="760" customWidth="1"/>
    <col min="12550" max="12550" width="31.140625" style="760" customWidth="1"/>
    <col min="12551" max="12551" width="9.140625" style="760"/>
    <col min="12552" max="12552" width="9" style="760" customWidth="1"/>
    <col min="12553" max="12553" width="26.28515625" style="760" customWidth="1"/>
    <col min="12554" max="12554" width="10.42578125" style="760" customWidth="1"/>
    <col min="12555" max="12555" width="10" style="760" customWidth="1"/>
    <col min="12556" max="12556" width="4.28515625" style="760" customWidth="1"/>
    <col min="12557" max="12557" width="3.85546875" style="760" customWidth="1"/>
    <col min="12558" max="12558" width="9.140625" style="760" customWidth="1"/>
    <col min="12559" max="12559" width="8.7109375" style="760" customWidth="1"/>
    <col min="12560" max="12560" width="9" style="760" customWidth="1"/>
    <col min="12561" max="12561" width="8" style="760" customWidth="1"/>
    <col min="12562" max="12562" width="8.140625" style="760" customWidth="1"/>
    <col min="12563" max="12563" width="9.42578125" style="760" customWidth="1"/>
    <col min="12564" max="12800" width="9.140625" style="760"/>
    <col min="12801" max="12801" width="34.85546875" style="760" customWidth="1"/>
    <col min="12802" max="12802" width="5.5703125" style="760" customWidth="1"/>
    <col min="12803" max="12803" width="29.7109375" style="760" customWidth="1"/>
    <col min="12804" max="12804" width="9.28515625" style="760" customWidth="1"/>
    <col min="12805" max="12805" width="9.85546875" style="760" customWidth="1"/>
    <col min="12806" max="12806" width="31.140625" style="760" customWidth="1"/>
    <col min="12807" max="12807" width="9.140625" style="760"/>
    <col min="12808" max="12808" width="9" style="760" customWidth="1"/>
    <col min="12809" max="12809" width="26.28515625" style="760" customWidth="1"/>
    <col min="12810" max="12810" width="10.42578125" style="760" customWidth="1"/>
    <col min="12811" max="12811" width="10" style="760" customWidth="1"/>
    <col min="12812" max="12812" width="4.28515625" style="760" customWidth="1"/>
    <col min="12813" max="12813" width="3.85546875" style="760" customWidth="1"/>
    <col min="12814" max="12814" width="9.140625" style="760" customWidth="1"/>
    <col min="12815" max="12815" width="8.7109375" style="760" customWidth="1"/>
    <col min="12816" max="12816" width="9" style="760" customWidth="1"/>
    <col min="12817" max="12817" width="8" style="760" customWidth="1"/>
    <col min="12818" max="12818" width="8.140625" style="760" customWidth="1"/>
    <col min="12819" max="12819" width="9.42578125" style="760" customWidth="1"/>
    <col min="12820" max="13056" width="9.140625" style="760"/>
    <col min="13057" max="13057" width="34.85546875" style="760" customWidth="1"/>
    <col min="13058" max="13058" width="5.5703125" style="760" customWidth="1"/>
    <col min="13059" max="13059" width="29.7109375" style="760" customWidth="1"/>
    <col min="13060" max="13060" width="9.28515625" style="760" customWidth="1"/>
    <col min="13061" max="13061" width="9.85546875" style="760" customWidth="1"/>
    <col min="13062" max="13062" width="31.140625" style="760" customWidth="1"/>
    <col min="13063" max="13063" width="9.140625" style="760"/>
    <col min="13064" max="13064" width="9" style="760" customWidth="1"/>
    <col min="13065" max="13065" width="26.28515625" style="760" customWidth="1"/>
    <col min="13066" max="13066" width="10.42578125" style="760" customWidth="1"/>
    <col min="13067" max="13067" width="10" style="760" customWidth="1"/>
    <col min="13068" max="13068" width="4.28515625" style="760" customWidth="1"/>
    <col min="13069" max="13069" width="3.85546875" style="760" customWidth="1"/>
    <col min="13070" max="13070" width="9.140625" style="760" customWidth="1"/>
    <col min="13071" max="13071" width="8.7109375" style="760" customWidth="1"/>
    <col min="13072" max="13072" width="9" style="760" customWidth="1"/>
    <col min="13073" max="13073" width="8" style="760" customWidth="1"/>
    <col min="13074" max="13074" width="8.140625" style="760" customWidth="1"/>
    <col min="13075" max="13075" width="9.42578125" style="760" customWidth="1"/>
    <col min="13076" max="13312" width="9.140625" style="760"/>
    <col min="13313" max="13313" width="34.85546875" style="760" customWidth="1"/>
    <col min="13314" max="13314" width="5.5703125" style="760" customWidth="1"/>
    <col min="13315" max="13315" width="29.7109375" style="760" customWidth="1"/>
    <col min="13316" max="13316" width="9.28515625" style="760" customWidth="1"/>
    <col min="13317" max="13317" width="9.85546875" style="760" customWidth="1"/>
    <col min="13318" max="13318" width="31.140625" style="760" customWidth="1"/>
    <col min="13319" max="13319" width="9.140625" style="760"/>
    <col min="13320" max="13320" width="9" style="760" customWidth="1"/>
    <col min="13321" max="13321" width="26.28515625" style="760" customWidth="1"/>
    <col min="13322" max="13322" width="10.42578125" style="760" customWidth="1"/>
    <col min="13323" max="13323" width="10" style="760" customWidth="1"/>
    <col min="13324" max="13324" width="4.28515625" style="760" customWidth="1"/>
    <col min="13325" max="13325" width="3.85546875" style="760" customWidth="1"/>
    <col min="13326" max="13326" width="9.140625" style="760" customWidth="1"/>
    <col min="13327" max="13327" width="8.7109375" style="760" customWidth="1"/>
    <col min="13328" max="13328" width="9" style="760" customWidth="1"/>
    <col min="13329" max="13329" width="8" style="760" customWidth="1"/>
    <col min="13330" max="13330" width="8.140625" style="760" customWidth="1"/>
    <col min="13331" max="13331" width="9.42578125" style="760" customWidth="1"/>
    <col min="13332" max="13568" width="9.140625" style="760"/>
    <col min="13569" max="13569" width="34.85546875" style="760" customWidth="1"/>
    <col min="13570" max="13570" width="5.5703125" style="760" customWidth="1"/>
    <col min="13571" max="13571" width="29.7109375" style="760" customWidth="1"/>
    <col min="13572" max="13572" width="9.28515625" style="760" customWidth="1"/>
    <col min="13573" max="13573" width="9.85546875" style="760" customWidth="1"/>
    <col min="13574" max="13574" width="31.140625" style="760" customWidth="1"/>
    <col min="13575" max="13575" width="9.140625" style="760"/>
    <col min="13576" max="13576" width="9" style="760" customWidth="1"/>
    <col min="13577" max="13577" width="26.28515625" style="760" customWidth="1"/>
    <col min="13578" max="13578" width="10.42578125" style="760" customWidth="1"/>
    <col min="13579" max="13579" width="10" style="760" customWidth="1"/>
    <col min="13580" max="13580" width="4.28515625" style="760" customWidth="1"/>
    <col min="13581" max="13581" width="3.85546875" style="760" customWidth="1"/>
    <col min="13582" max="13582" width="9.140625" style="760" customWidth="1"/>
    <col min="13583" max="13583" width="8.7109375" style="760" customWidth="1"/>
    <col min="13584" max="13584" width="9" style="760" customWidth="1"/>
    <col min="13585" max="13585" width="8" style="760" customWidth="1"/>
    <col min="13586" max="13586" width="8.140625" style="760" customWidth="1"/>
    <col min="13587" max="13587" width="9.42578125" style="760" customWidth="1"/>
    <col min="13588" max="13824" width="9.140625" style="760"/>
    <col min="13825" max="13825" width="34.85546875" style="760" customWidth="1"/>
    <col min="13826" max="13826" width="5.5703125" style="760" customWidth="1"/>
    <col min="13827" max="13827" width="29.7109375" style="760" customWidth="1"/>
    <col min="13828" max="13828" width="9.28515625" style="760" customWidth="1"/>
    <col min="13829" max="13829" width="9.85546875" style="760" customWidth="1"/>
    <col min="13830" max="13830" width="31.140625" style="760" customWidth="1"/>
    <col min="13831" max="13831" width="9.140625" style="760"/>
    <col min="13832" max="13832" width="9" style="760" customWidth="1"/>
    <col min="13833" max="13833" width="26.28515625" style="760" customWidth="1"/>
    <col min="13834" max="13834" width="10.42578125" style="760" customWidth="1"/>
    <col min="13835" max="13835" width="10" style="760" customWidth="1"/>
    <col min="13836" max="13836" width="4.28515625" style="760" customWidth="1"/>
    <col min="13837" max="13837" width="3.85546875" style="760" customWidth="1"/>
    <col min="13838" max="13838" width="9.140625" style="760" customWidth="1"/>
    <col min="13839" max="13839" width="8.7109375" style="760" customWidth="1"/>
    <col min="13840" max="13840" width="9" style="760" customWidth="1"/>
    <col min="13841" max="13841" width="8" style="760" customWidth="1"/>
    <col min="13842" max="13842" width="8.140625" style="760" customWidth="1"/>
    <col min="13843" max="13843" width="9.42578125" style="760" customWidth="1"/>
    <col min="13844" max="14080" width="9.140625" style="760"/>
    <col min="14081" max="14081" width="34.85546875" style="760" customWidth="1"/>
    <col min="14082" max="14082" width="5.5703125" style="760" customWidth="1"/>
    <col min="14083" max="14083" width="29.7109375" style="760" customWidth="1"/>
    <col min="14084" max="14084" width="9.28515625" style="760" customWidth="1"/>
    <col min="14085" max="14085" width="9.85546875" style="760" customWidth="1"/>
    <col min="14086" max="14086" width="31.140625" style="760" customWidth="1"/>
    <col min="14087" max="14087" width="9.140625" style="760"/>
    <col min="14088" max="14088" width="9" style="760" customWidth="1"/>
    <col min="14089" max="14089" width="26.28515625" style="760" customWidth="1"/>
    <col min="14090" max="14090" width="10.42578125" style="760" customWidth="1"/>
    <col min="14091" max="14091" width="10" style="760" customWidth="1"/>
    <col min="14092" max="14092" width="4.28515625" style="760" customWidth="1"/>
    <col min="14093" max="14093" width="3.85546875" style="760" customWidth="1"/>
    <col min="14094" max="14094" width="9.140625" style="760" customWidth="1"/>
    <col min="14095" max="14095" width="8.7109375" style="760" customWidth="1"/>
    <col min="14096" max="14096" width="9" style="760" customWidth="1"/>
    <col min="14097" max="14097" width="8" style="760" customWidth="1"/>
    <col min="14098" max="14098" width="8.140625" style="760" customWidth="1"/>
    <col min="14099" max="14099" width="9.42578125" style="760" customWidth="1"/>
    <col min="14100" max="14336" width="9.140625" style="760"/>
    <col min="14337" max="14337" width="34.85546875" style="760" customWidth="1"/>
    <col min="14338" max="14338" width="5.5703125" style="760" customWidth="1"/>
    <col min="14339" max="14339" width="29.7109375" style="760" customWidth="1"/>
    <col min="14340" max="14340" width="9.28515625" style="760" customWidth="1"/>
    <col min="14341" max="14341" width="9.85546875" style="760" customWidth="1"/>
    <col min="14342" max="14342" width="31.140625" style="760" customWidth="1"/>
    <col min="14343" max="14343" width="9.140625" style="760"/>
    <col min="14344" max="14344" width="9" style="760" customWidth="1"/>
    <col min="14345" max="14345" width="26.28515625" style="760" customWidth="1"/>
    <col min="14346" max="14346" width="10.42578125" style="760" customWidth="1"/>
    <col min="14347" max="14347" width="10" style="760" customWidth="1"/>
    <col min="14348" max="14348" width="4.28515625" style="760" customWidth="1"/>
    <col min="14349" max="14349" width="3.85546875" style="760" customWidth="1"/>
    <col min="14350" max="14350" width="9.140625" style="760" customWidth="1"/>
    <col min="14351" max="14351" width="8.7109375" style="760" customWidth="1"/>
    <col min="14352" max="14352" width="9" style="760" customWidth="1"/>
    <col min="14353" max="14353" width="8" style="760" customWidth="1"/>
    <col min="14354" max="14354" width="8.140625" style="760" customWidth="1"/>
    <col min="14355" max="14355" width="9.42578125" style="760" customWidth="1"/>
    <col min="14356" max="14592" width="9.140625" style="760"/>
    <col min="14593" max="14593" width="34.85546875" style="760" customWidth="1"/>
    <col min="14594" max="14594" width="5.5703125" style="760" customWidth="1"/>
    <col min="14595" max="14595" width="29.7109375" style="760" customWidth="1"/>
    <col min="14596" max="14596" width="9.28515625" style="760" customWidth="1"/>
    <col min="14597" max="14597" width="9.85546875" style="760" customWidth="1"/>
    <col min="14598" max="14598" width="31.140625" style="760" customWidth="1"/>
    <col min="14599" max="14599" width="9.140625" style="760"/>
    <col min="14600" max="14600" width="9" style="760" customWidth="1"/>
    <col min="14601" max="14601" width="26.28515625" style="760" customWidth="1"/>
    <col min="14602" max="14602" width="10.42578125" style="760" customWidth="1"/>
    <col min="14603" max="14603" width="10" style="760" customWidth="1"/>
    <col min="14604" max="14604" width="4.28515625" style="760" customWidth="1"/>
    <col min="14605" max="14605" width="3.85546875" style="760" customWidth="1"/>
    <col min="14606" max="14606" width="9.140625" style="760" customWidth="1"/>
    <col min="14607" max="14607" width="8.7109375" style="760" customWidth="1"/>
    <col min="14608" max="14608" width="9" style="760" customWidth="1"/>
    <col min="14609" max="14609" width="8" style="760" customWidth="1"/>
    <col min="14610" max="14610" width="8.140625" style="760" customWidth="1"/>
    <col min="14611" max="14611" width="9.42578125" style="760" customWidth="1"/>
    <col min="14612" max="14848" width="9.140625" style="760"/>
    <col min="14849" max="14849" width="34.85546875" style="760" customWidth="1"/>
    <col min="14850" max="14850" width="5.5703125" style="760" customWidth="1"/>
    <col min="14851" max="14851" width="29.7109375" style="760" customWidth="1"/>
    <col min="14852" max="14852" width="9.28515625" style="760" customWidth="1"/>
    <col min="14853" max="14853" width="9.85546875" style="760" customWidth="1"/>
    <col min="14854" max="14854" width="31.140625" style="760" customWidth="1"/>
    <col min="14855" max="14855" width="9.140625" style="760"/>
    <col min="14856" max="14856" width="9" style="760" customWidth="1"/>
    <col min="14857" max="14857" width="26.28515625" style="760" customWidth="1"/>
    <col min="14858" max="14858" width="10.42578125" style="760" customWidth="1"/>
    <col min="14859" max="14859" width="10" style="760" customWidth="1"/>
    <col min="14860" max="14860" width="4.28515625" style="760" customWidth="1"/>
    <col min="14861" max="14861" width="3.85546875" style="760" customWidth="1"/>
    <col min="14862" max="14862" width="9.140625" style="760" customWidth="1"/>
    <col min="14863" max="14863" width="8.7109375" style="760" customWidth="1"/>
    <col min="14864" max="14864" width="9" style="760" customWidth="1"/>
    <col min="14865" max="14865" width="8" style="760" customWidth="1"/>
    <col min="14866" max="14866" width="8.140625" style="760" customWidth="1"/>
    <col min="14867" max="14867" width="9.42578125" style="760" customWidth="1"/>
    <col min="14868" max="15104" width="9.140625" style="760"/>
    <col min="15105" max="15105" width="34.85546875" style="760" customWidth="1"/>
    <col min="15106" max="15106" width="5.5703125" style="760" customWidth="1"/>
    <col min="15107" max="15107" width="29.7109375" style="760" customWidth="1"/>
    <col min="15108" max="15108" width="9.28515625" style="760" customWidth="1"/>
    <col min="15109" max="15109" width="9.85546875" style="760" customWidth="1"/>
    <col min="15110" max="15110" width="31.140625" style="760" customWidth="1"/>
    <col min="15111" max="15111" width="9.140625" style="760"/>
    <col min="15112" max="15112" width="9" style="760" customWidth="1"/>
    <col min="15113" max="15113" width="26.28515625" style="760" customWidth="1"/>
    <col min="15114" max="15114" width="10.42578125" style="760" customWidth="1"/>
    <col min="15115" max="15115" width="10" style="760" customWidth="1"/>
    <col min="15116" max="15116" width="4.28515625" style="760" customWidth="1"/>
    <col min="15117" max="15117" width="3.85546875" style="760" customWidth="1"/>
    <col min="15118" max="15118" width="9.140625" style="760" customWidth="1"/>
    <col min="15119" max="15119" width="8.7109375" style="760" customWidth="1"/>
    <col min="15120" max="15120" width="9" style="760" customWidth="1"/>
    <col min="15121" max="15121" width="8" style="760" customWidth="1"/>
    <col min="15122" max="15122" width="8.140625" style="760" customWidth="1"/>
    <col min="15123" max="15123" width="9.42578125" style="760" customWidth="1"/>
    <col min="15124" max="15360" width="9.140625" style="760"/>
    <col min="15361" max="15361" width="34.85546875" style="760" customWidth="1"/>
    <col min="15362" max="15362" width="5.5703125" style="760" customWidth="1"/>
    <col min="15363" max="15363" width="29.7109375" style="760" customWidth="1"/>
    <col min="15364" max="15364" width="9.28515625" style="760" customWidth="1"/>
    <col min="15365" max="15365" width="9.85546875" style="760" customWidth="1"/>
    <col min="15366" max="15366" width="31.140625" style="760" customWidth="1"/>
    <col min="15367" max="15367" width="9.140625" style="760"/>
    <col min="15368" max="15368" width="9" style="760" customWidth="1"/>
    <col min="15369" max="15369" width="26.28515625" style="760" customWidth="1"/>
    <col min="15370" max="15370" width="10.42578125" style="760" customWidth="1"/>
    <col min="15371" max="15371" width="10" style="760" customWidth="1"/>
    <col min="15372" max="15372" width="4.28515625" style="760" customWidth="1"/>
    <col min="15373" max="15373" width="3.85546875" style="760" customWidth="1"/>
    <col min="15374" max="15374" width="9.140625" style="760" customWidth="1"/>
    <col min="15375" max="15375" width="8.7109375" style="760" customWidth="1"/>
    <col min="15376" max="15376" width="9" style="760" customWidth="1"/>
    <col min="15377" max="15377" width="8" style="760" customWidth="1"/>
    <col min="15378" max="15378" width="8.140625" style="760" customWidth="1"/>
    <col min="15379" max="15379" width="9.42578125" style="760" customWidth="1"/>
    <col min="15380" max="15616" width="9.140625" style="760"/>
    <col min="15617" max="15617" width="34.85546875" style="760" customWidth="1"/>
    <col min="15618" max="15618" width="5.5703125" style="760" customWidth="1"/>
    <col min="15619" max="15619" width="29.7109375" style="760" customWidth="1"/>
    <col min="15620" max="15620" width="9.28515625" style="760" customWidth="1"/>
    <col min="15621" max="15621" width="9.85546875" style="760" customWidth="1"/>
    <col min="15622" max="15622" width="31.140625" style="760" customWidth="1"/>
    <col min="15623" max="15623" width="9.140625" style="760"/>
    <col min="15624" max="15624" width="9" style="760" customWidth="1"/>
    <col min="15625" max="15625" width="26.28515625" style="760" customWidth="1"/>
    <col min="15626" max="15626" width="10.42578125" style="760" customWidth="1"/>
    <col min="15627" max="15627" width="10" style="760" customWidth="1"/>
    <col min="15628" max="15628" width="4.28515625" style="760" customWidth="1"/>
    <col min="15629" max="15629" width="3.85546875" style="760" customWidth="1"/>
    <col min="15630" max="15630" width="9.140625" style="760" customWidth="1"/>
    <col min="15631" max="15631" width="8.7109375" style="760" customWidth="1"/>
    <col min="15632" max="15632" width="9" style="760" customWidth="1"/>
    <col min="15633" max="15633" width="8" style="760" customWidth="1"/>
    <col min="15634" max="15634" width="8.140625" style="760" customWidth="1"/>
    <col min="15635" max="15635" width="9.42578125" style="760" customWidth="1"/>
    <col min="15636" max="15872" width="9.140625" style="760"/>
    <col min="15873" max="15873" width="34.85546875" style="760" customWidth="1"/>
    <col min="15874" max="15874" width="5.5703125" style="760" customWidth="1"/>
    <col min="15875" max="15875" width="29.7109375" style="760" customWidth="1"/>
    <col min="15876" max="15876" width="9.28515625" style="760" customWidth="1"/>
    <col min="15877" max="15877" width="9.85546875" style="760" customWidth="1"/>
    <col min="15878" max="15878" width="31.140625" style="760" customWidth="1"/>
    <col min="15879" max="15879" width="9.140625" style="760"/>
    <col min="15880" max="15880" width="9" style="760" customWidth="1"/>
    <col min="15881" max="15881" width="26.28515625" style="760" customWidth="1"/>
    <col min="15882" max="15882" width="10.42578125" style="760" customWidth="1"/>
    <col min="15883" max="15883" width="10" style="760" customWidth="1"/>
    <col min="15884" max="15884" width="4.28515625" style="760" customWidth="1"/>
    <col min="15885" max="15885" width="3.85546875" style="760" customWidth="1"/>
    <col min="15886" max="15886" width="9.140625" style="760" customWidth="1"/>
    <col min="15887" max="15887" width="8.7109375" style="760" customWidth="1"/>
    <col min="15888" max="15888" width="9" style="760" customWidth="1"/>
    <col min="15889" max="15889" width="8" style="760" customWidth="1"/>
    <col min="15890" max="15890" width="8.140625" style="760" customWidth="1"/>
    <col min="15891" max="15891" width="9.42578125" style="760" customWidth="1"/>
    <col min="15892" max="16128" width="9.140625" style="760"/>
    <col min="16129" max="16129" width="34.85546875" style="760" customWidth="1"/>
    <col min="16130" max="16130" width="5.5703125" style="760" customWidth="1"/>
    <col min="16131" max="16131" width="29.7109375" style="760" customWidth="1"/>
    <col min="16132" max="16132" width="9.28515625" style="760" customWidth="1"/>
    <col min="16133" max="16133" width="9.85546875" style="760" customWidth="1"/>
    <col min="16134" max="16134" width="31.140625" style="760" customWidth="1"/>
    <col min="16135" max="16135" width="9.140625" style="760"/>
    <col min="16136" max="16136" width="9" style="760" customWidth="1"/>
    <col min="16137" max="16137" width="26.28515625" style="760" customWidth="1"/>
    <col min="16138" max="16138" width="10.42578125" style="760" customWidth="1"/>
    <col min="16139" max="16139" width="10" style="760" customWidth="1"/>
    <col min="16140" max="16140" width="4.28515625" style="760" customWidth="1"/>
    <col min="16141" max="16141" width="3.85546875" style="760" customWidth="1"/>
    <col min="16142" max="16142" width="9.140625" style="760" customWidth="1"/>
    <col min="16143" max="16143" width="8.7109375" style="760" customWidth="1"/>
    <col min="16144" max="16144" width="9" style="760" customWidth="1"/>
    <col min="16145" max="16145" width="8" style="760" customWidth="1"/>
    <col min="16146" max="16146" width="8.140625" style="760" customWidth="1"/>
    <col min="16147" max="16147" width="9.42578125" style="760" customWidth="1"/>
    <col min="16148" max="16384" width="9.140625" style="760"/>
  </cols>
  <sheetData>
    <row r="1" spans="1:19">
      <c r="A1" s="1421" t="s">
        <v>1742</v>
      </c>
      <c r="B1" s="1421"/>
      <c r="C1" s="1421"/>
      <c r="D1" s="1421"/>
      <c r="E1" s="1421"/>
      <c r="F1" s="1421"/>
      <c r="G1" s="1421"/>
      <c r="H1" s="1421"/>
      <c r="I1" s="1421"/>
      <c r="J1" s="1421"/>
      <c r="K1" s="1421"/>
      <c r="L1" s="1421"/>
      <c r="M1" s="1421"/>
      <c r="N1" s="1421"/>
      <c r="O1" s="1421"/>
      <c r="P1" s="1421"/>
    </row>
    <row r="3" spans="1:19">
      <c r="A3" s="1422" t="s">
        <v>209</v>
      </c>
      <c r="B3" s="1422" t="s">
        <v>208</v>
      </c>
      <c r="C3" s="1422" t="s">
        <v>207</v>
      </c>
      <c r="D3" s="1422"/>
      <c r="E3" s="1422"/>
      <c r="F3" s="1422"/>
      <c r="G3" s="1422"/>
      <c r="H3" s="1422"/>
      <c r="I3" s="1422"/>
      <c r="J3" s="1422"/>
      <c r="K3" s="1422"/>
      <c r="L3" s="1422" t="s">
        <v>206</v>
      </c>
      <c r="M3" s="1422"/>
      <c r="N3" s="1422" t="s">
        <v>205</v>
      </c>
      <c r="O3" s="1422"/>
      <c r="P3" s="1422"/>
      <c r="Q3" s="1422"/>
      <c r="R3" s="1422"/>
      <c r="S3" s="1422"/>
    </row>
    <row r="4" spans="1:19">
      <c r="A4" s="1422"/>
      <c r="B4" s="1422"/>
      <c r="C4" s="1423" t="s">
        <v>204</v>
      </c>
      <c r="D4" s="1423"/>
      <c r="E4" s="1423"/>
      <c r="F4" s="1423" t="s">
        <v>203</v>
      </c>
      <c r="G4" s="1423"/>
      <c r="H4" s="1423"/>
      <c r="I4" s="1423" t="s">
        <v>202</v>
      </c>
      <c r="J4" s="1423"/>
      <c r="K4" s="1423"/>
      <c r="L4" s="1422"/>
      <c r="M4" s="1422"/>
      <c r="N4" s="1422" t="s">
        <v>201</v>
      </c>
      <c r="O4" s="1422"/>
      <c r="P4" s="1422" t="s">
        <v>215</v>
      </c>
      <c r="Q4" s="1422" t="s">
        <v>199</v>
      </c>
      <c r="R4" s="1424" t="s">
        <v>198</v>
      </c>
      <c r="S4" s="1424"/>
    </row>
    <row r="5" spans="1:19" ht="72">
      <c r="A5" s="1422"/>
      <c r="B5" s="1422"/>
      <c r="C5" s="761" t="s">
        <v>196</v>
      </c>
      <c r="D5" s="761" t="s">
        <v>195</v>
      </c>
      <c r="E5" s="761" t="s">
        <v>194</v>
      </c>
      <c r="F5" s="761" t="s">
        <v>196</v>
      </c>
      <c r="G5" s="761" t="s">
        <v>195</v>
      </c>
      <c r="H5" s="761" t="s">
        <v>194</v>
      </c>
      <c r="I5" s="761" t="s">
        <v>196</v>
      </c>
      <c r="J5" s="761" t="s">
        <v>195</v>
      </c>
      <c r="K5" s="761" t="s">
        <v>194</v>
      </c>
      <c r="L5" s="762" t="s">
        <v>193</v>
      </c>
      <c r="M5" s="762" t="s">
        <v>192</v>
      </c>
      <c r="N5" s="762" t="s">
        <v>217</v>
      </c>
      <c r="O5" s="762" t="s">
        <v>218</v>
      </c>
      <c r="P5" s="1422"/>
      <c r="Q5" s="1422"/>
      <c r="R5" s="762" t="s">
        <v>1159</v>
      </c>
      <c r="S5" s="762" t="s">
        <v>1160</v>
      </c>
    </row>
    <row r="6" spans="1:19" s="766" customFormat="1">
      <c r="A6" s="763">
        <v>1</v>
      </c>
      <c r="B6" s="764">
        <v>2</v>
      </c>
      <c r="C6" s="764">
        <v>3</v>
      </c>
      <c r="D6" s="764">
        <v>4</v>
      </c>
      <c r="E6" s="764">
        <v>5</v>
      </c>
      <c r="F6" s="764">
        <v>6</v>
      </c>
      <c r="G6" s="764">
        <v>7</v>
      </c>
      <c r="H6" s="764">
        <v>8</v>
      </c>
      <c r="I6" s="764">
        <v>9</v>
      </c>
      <c r="J6" s="764">
        <v>10</v>
      </c>
      <c r="K6" s="764">
        <v>11</v>
      </c>
      <c r="L6" s="765">
        <v>12</v>
      </c>
      <c r="M6" s="765">
        <v>13</v>
      </c>
      <c r="N6" s="764">
        <v>14</v>
      </c>
      <c r="O6" s="764">
        <v>15</v>
      </c>
      <c r="P6" s="764">
        <v>16</v>
      </c>
      <c r="Q6" s="764">
        <v>17</v>
      </c>
      <c r="R6" s="764">
        <v>18</v>
      </c>
      <c r="S6" s="764">
        <v>19</v>
      </c>
    </row>
    <row r="7" spans="1:19" ht="72">
      <c r="A7" s="767" t="s">
        <v>189</v>
      </c>
      <c r="B7" s="768" t="s">
        <v>188</v>
      </c>
      <c r="C7" s="769" t="s">
        <v>5</v>
      </c>
      <c r="D7" s="768" t="s">
        <v>5</v>
      </c>
      <c r="E7" s="768" t="s">
        <v>5</v>
      </c>
      <c r="F7" s="769" t="s">
        <v>5</v>
      </c>
      <c r="G7" s="768" t="s">
        <v>5</v>
      </c>
      <c r="H7" s="768" t="s">
        <v>5</v>
      </c>
      <c r="I7" s="768"/>
      <c r="J7" s="768"/>
      <c r="K7" s="768"/>
      <c r="L7" s="770" t="s">
        <v>5</v>
      </c>
      <c r="M7" s="770" t="s">
        <v>5</v>
      </c>
      <c r="N7" s="771"/>
      <c r="O7" s="771"/>
      <c r="P7" s="771"/>
      <c r="Q7" s="771">
        <f>Q8+Q25+Q28+Q36+Q44</f>
        <v>107693.29999999999</v>
      </c>
      <c r="R7" s="771">
        <f>R8+R25+R28+R36+R44</f>
        <v>99813.9</v>
      </c>
      <c r="S7" s="771">
        <f>S8+S25+S28+S36+S44</f>
        <v>112893.70000000001</v>
      </c>
    </row>
    <row r="8" spans="1:19" ht="96">
      <c r="A8" s="772" t="s">
        <v>219</v>
      </c>
      <c r="B8" s="773" t="s">
        <v>186</v>
      </c>
      <c r="C8" s="774" t="s">
        <v>5</v>
      </c>
      <c r="D8" s="775" t="s">
        <v>5</v>
      </c>
      <c r="E8" s="775" t="s">
        <v>5</v>
      </c>
      <c r="F8" s="774" t="s">
        <v>5</v>
      </c>
      <c r="G8" s="775" t="s">
        <v>5</v>
      </c>
      <c r="H8" s="775" t="s">
        <v>5</v>
      </c>
      <c r="I8" s="776"/>
      <c r="J8" s="775"/>
      <c r="K8" s="775"/>
      <c r="L8" s="777" t="s">
        <v>5</v>
      </c>
      <c r="M8" s="777" t="s">
        <v>5</v>
      </c>
      <c r="N8" s="771"/>
      <c r="O8" s="771"/>
      <c r="P8" s="771"/>
      <c r="Q8" s="771">
        <f>Q9+Q14+Q15+Q22</f>
        <v>34590.1</v>
      </c>
      <c r="R8" s="771">
        <f>R9+R14+R15+R22</f>
        <v>25806</v>
      </c>
      <c r="S8" s="771">
        <f>S9+S14+S15+S22</f>
        <v>25803.7</v>
      </c>
    </row>
    <row r="9" spans="1:19" ht="84">
      <c r="A9" s="778" t="s">
        <v>220</v>
      </c>
      <c r="B9" s="779">
        <v>1002</v>
      </c>
      <c r="C9" s="780"/>
      <c r="D9" s="780"/>
      <c r="E9" s="780"/>
      <c r="F9" s="781"/>
      <c r="G9" s="781"/>
      <c r="H9" s="781"/>
      <c r="I9" s="781"/>
      <c r="J9" s="781"/>
      <c r="K9" s="781"/>
      <c r="L9" s="782"/>
      <c r="M9" s="783"/>
      <c r="N9" s="784"/>
      <c r="O9" s="785"/>
      <c r="P9" s="785"/>
      <c r="Q9" s="786">
        <f>Q10+Q12+Q13</f>
        <v>20850.400000000001</v>
      </c>
      <c r="R9" s="786">
        <f t="shared" ref="R9" si="0">R10+R12+R13</f>
        <v>20066.3</v>
      </c>
      <c r="S9" s="786">
        <f>S10+S12+S13</f>
        <v>20064</v>
      </c>
    </row>
    <row r="10" spans="1:19" ht="105" customHeight="1">
      <c r="A10" s="1388"/>
      <c r="B10" s="1408"/>
      <c r="C10" s="1405" t="s">
        <v>1743</v>
      </c>
      <c r="D10" s="1405" t="s">
        <v>1744</v>
      </c>
      <c r="E10" s="1405" t="s">
        <v>1745</v>
      </c>
      <c r="F10" s="1402" t="s">
        <v>1746</v>
      </c>
      <c r="G10" s="1405" t="s">
        <v>1747</v>
      </c>
      <c r="H10" s="1405" t="s">
        <v>1748</v>
      </c>
      <c r="I10" s="1413" t="s">
        <v>1749</v>
      </c>
      <c r="J10" s="1405" t="s">
        <v>1750</v>
      </c>
      <c r="K10" s="1405" t="s">
        <v>1751</v>
      </c>
      <c r="L10" s="1415" t="s">
        <v>1752</v>
      </c>
      <c r="M10" s="1415" t="s">
        <v>1753</v>
      </c>
      <c r="N10" s="1417"/>
      <c r="O10" s="1419"/>
      <c r="P10" s="1419"/>
      <c r="Q10" s="1411">
        <f>20193.4</f>
        <v>20193.400000000001</v>
      </c>
      <c r="R10" s="1411">
        <v>20046.3</v>
      </c>
      <c r="S10" s="1411">
        <v>20044</v>
      </c>
    </row>
    <row r="11" spans="1:19" ht="409.5" customHeight="1">
      <c r="A11" s="1389"/>
      <c r="B11" s="1409"/>
      <c r="C11" s="1406"/>
      <c r="D11" s="1406"/>
      <c r="E11" s="1406"/>
      <c r="F11" s="1403"/>
      <c r="G11" s="1406"/>
      <c r="H11" s="1406"/>
      <c r="I11" s="1414"/>
      <c r="J11" s="1407"/>
      <c r="K11" s="1407"/>
      <c r="L11" s="1416"/>
      <c r="M11" s="1416"/>
      <c r="N11" s="1418"/>
      <c r="O11" s="1420"/>
      <c r="P11" s="1420"/>
      <c r="Q11" s="1412"/>
      <c r="R11" s="1412"/>
      <c r="S11" s="1412"/>
    </row>
    <row r="12" spans="1:19" ht="76.5">
      <c r="A12" s="1388"/>
      <c r="B12" s="1409"/>
      <c r="C12" s="1406"/>
      <c r="D12" s="1406"/>
      <c r="E12" s="1406"/>
      <c r="F12" s="1403"/>
      <c r="G12" s="1406"/>
      <c r="H12" s="1406"/>
      <c r="I12" s="787" t="s">
        <v>1754</v>
      </c>
      <c r="J12" s="788" t="s">
        <v>1755</v>
      </c>
      <c r="K12" s="789" t="s">
        <v>1756</v>
      </c>
      <c r="L12" s="782" t="s">
        <v>1752</v>
      </c>
      <c r="M12" s="783" t="s">
        <v>1757</v>
      </c>
      <c r="N12" s="784"/>
      <c r="O12" s="785"/>
      <c r="P12" s="785"/>
      <c r="Q12" s="786">
        <v>20</v>
      </c>
      <c r="R12" s="786">
        <v>20</v>
      </c>
      <c r="S12" s="786">
        <v>20</v>
      </c>
    </row>
    <row r="13" spans="1:19" ht="76.5">
      <c r="A13" s="1389"/>
      <c r="B13" s="1410"/>
      <c r="C13" s="1407"/>
      <c r="D13" s="1407"/>
      <c r="E13" s="1407"/>
      <c r="F13" s="1404"/>
      <c r="G13" s="1407"/>
      <c r="H13" s="1407"/>
      <c r="I13" s="780" t="s">
        <v>2043</v>
      </c>
      <c r="J13" s="780" t="s">
        <v>286</v>
      </c>
      <c r="K13" s="780" t="s">
        <v>1758</v>
      </c>
      <c r="L13" s="782" t="s">
        <v>1044</v>
      </c>
      <c r="M13" s="783" t="s">
        <v>1759</v>
      </c>
      <c r="N13" s="784"/>
      <c r="O13" s="785"/>
      <c r="P13" s="785"/>
      <c r="Q13" s="786">
        <v>637</v>
      </c>
      <c r="R13" s="786">
        <v>0</v>
      </c>
      <c r="S13" s="786">
        <v>0</v>
      </c>
    </row>
    <row r="14" spans="1:19" ht="267.75">
      <c r="A14" s="778" t="s">
        <v>255</v>
      </c>
      <c r="B14" s="779">
        <v>1010</v>
      </c>
      <c r="C14" s="790" t="s">
        <v>1760</v>
      </c>
      <c r="D14" s="790" t="s">
        <v>1761</v>
      </c>
      <c r="E14" s="790" t="s">
        <v>1762</v>
      </c>
      <c r="F14" s="791" t="s">
        <v>1763</v>
      </c>
      <c r="G14" s="791" t="s">
        <v>1764</v>
      </c>
      <c r="H14" s="791" t="s">
        <v>1765</v>
      </c>
      <c r="I14" s="791" t="s">
        <v>1766</v>
      </c>
      <c r="J14" s="791" t="s">
        <v>180</v>
      </c>
      <c r="K14" s="792" t="s">
        <v>1258</v>
      </c>
      <c r="L14" s="782" t="s">
        <v>1767</v>
      </c>
      <c r="M14" s="783" t="s">
        <v>1768</v>
      </c>
      <c r="N14" s="784"/>
      <c r="O14" s="785"/>
      <c r="P14" s="785"/>
      <c r="Q14" s="785">
        <v>8000</v>
      </c>
      <c r="R14" s="785">
        <v>0</v>
      </c>
      <c r="S14" s="785">
        <v>0</v>
      </c>
    </row>
    <row r="15" spans="1:19" s="798" customFormat="1">
      <c r="A15" s="1390" t="s">
        <v>1583</v>
      </c>
      <c r="B15" s="793">
        <v>1031</v>
      </c>
      <c r="C15" s="794"/>
      <c r="D15" s="795"/>
      <c r="E15" s="795"/>
      <c r="F15" s="796"/>
      <c r="G15" s="797"/>
      <c r="H15" s="797"/>
      <c r="L15" s="799"/>
      <c r="M15" s="800"/>
      <c r="N15" s="801"/>
      <c r="O15" s="802"/>
      <c r="P15" s="802"/>
      <c r="Q15" s="803">
        <f>Q18+Q19+Q20+Q21+Q16+Q17</f>
        <v>2734.5</v>
      </c>
      <c r="R15" s="803">
        <f t="shared" ref="R15:S15" si="1">R18+R19+R20+R21+R16+R17</f>
        <v>2734.5</v>
      </c>
      <c r="S15" s="803">
        <f t="shared" si="1"/>
        <v>2734.5</v>
      </c>
    </row>
    <row r="16" spans="1:19" s="798" customFormat="1">
      <c r="A16" s="1391"/>
      <c r="B16" s="1393"/>
      <c r="C16" s="1396" t="s">
        <v>1769</v>
      </c>
      <c r="D16" s="1396" t="s">
        <v>1770</v>
      </c>
      <c r="E16" s="1396" t="s">
        <v>1771</v>
      </c>
      <c r="F16" s="1399" t="s">
        <v>1772</v>
      </c>
      <c r="G16" s="1387" t="s">
        <v>1773</v>
      </c>
      <c r="H16" s="1387" t="s">
        <v>1774</v>
      </c>
      <c r="I16" s="1390" t="s">
        <v>1775</v>
      </c>
      <c r="J16" s="1390" t="s">
        <v>1776</v>
      </c>
      <c r="K16" s="1386" t="s">
        <v>1777</v>
      </c>
      <c r="L16" s="804" t="s">
        <v>1778</v>
      </c>
      <c r="M16" s="805" t="s">
        <v>1779</v>
      </c>
      <c r="N16" s="801"/>
      <c r="O16" s="802"/>
      <c r="P16" s="802"/>
      <c r="Q16" s="803">
        <v>17.5</v>
      </c>
      <c r="R16" s="803">
        <v>17.5</v>
      </c>
      <c r="S16" s="803">
        <v>17.5</v>
      </c>
    </row>
    <row r="17" spans="1:19" s="798" customFormat="1">
      <c r="A17" s="1391"/>
      <c r="B17" s="1394"/>
      <c r="C17" s="1397"/>
      <c r="D17" s="1397"/>
      <c r="E17" s="1397"/>
      <c r="F17" s="1399"/>
      <c r="G17" s="1387"/>
      <c r="H17" s="1387"/>
      <c r="I17" s="1391"/>
      <c r="J17" s="1391"/>
      <c r="K17" s="1387"/>
      <c r="L17" s="804" t="s">
        <v>1303</v>
      </c>
      <c r="M17" s="805" t="s">
        <v>1757</v>
      </c>
      <c r="N17" s="801"/>
      <c r="O17" s="802"/>
      <c r="P17" s="802"/>
      <c r="Q17" s="803">
        <v>347</v>
      </c>
      <c r="R17" s="803">
        <v>347</v>
      </c>
      <c r="S17" s="803">
        <v>347</v>
      </c>
    </row>
    <row r="18" spans="1:19" s="798" customFormat="1">
      <c r="A18" s="1391"/>
      <c r="B18" s="1394"/>
      <c r="C18" s="1397"/>
      <c r="D18" s="1397"/>
      <c r="E18" s="1397"/>
      <c r="F18" s="1399"/>
      <c r="G18" s="1387"/>
      <c r="H18" s="1387"/>
      <c r="I18" s="1391"/>
      <c r="J18" s="1391"/>
      <c r="K18" s="1387"/>
      <c r="L18" s="804" t="s">
        <v>1303</v>
      </c>
      <c r="M18" s="805" t="s">
        <v>1780</v>
      </c>
      <c r="N18" s="801"/>
      <c r="O18" s="802"/>
      <c r="P18" s="802"/>
      <c r="Q18" s="803">
        <v>20</v>
      </c>
      <c r="R18" s="803">
        <v>20</v>
      </c>
      <c r="S18" s="803">
        <v>20</v>
      </c>
    </row>
    <row r="19" spans="1:19" s="798" customFormat="1">
      <c r="A19" s="1391"/>
      <c r="B19" s="1394"/>
      <c r="C19" s="1397"/>
      <c r="D19" s="1397"/>
      <c r="E19" s="1397"/>
      <c r="F19" s="1399"/>
      <c r="G19" s="1387"/>
      <c r="H19" s="1387"/>
      <c r="I19" s="1391"/>
      <c r="J19" s="1391"/>
      <c r="K19" s="1387"/>
      <c r="L19" s="804" t="s">
        <v>1303</v>
      </c>
      <c r="M19" s="805" t="s">
        <v>1781</v>
      </c>
      <c r="N19" s="801"/>
      <c r="O19" s="802"/>
      <c r="P19" s="802"/>
      <c r="Q19" s="803">
        <v>350</v>
      </c>
      <c r="R19" s="803">
        <v>350</v>
      </c>
      <c r="S19" s="803">
        <v>350</v>
      </c>
    </row>
    <row r="20" spans="1:19" s="798" customFormat="1" ht="120.75" customHeight="1">
      <c r="A20" s="1391"/>
      <c r="B20" s="1394"/>
      <c r="C20" s="1397"/>
      <c r="D20" s="1397"/>
      <c r="E20" s="1397"/>
      <c r="F20" s="1399"/>
      <c r="G20" s="1387"/>
      <c r="H20" s="1387"/>
      <c r="I20" s="1391"/>
      <c r="J20" s="1391"/>
      <c r="K20" s="1387"/>
      <c r="L20" s="804" t="s">
        <v>1303</v>
      </c>
      <c r="M20" s="805" t="s">
        <v>1782</v>
      </c>
      <c r="N20" s="801"/>
      <c r="O20" s="802"/>
      <c r="P20" s="802"/>
      <c r="Q20" s="803">
        <v>550</v>
      </c>
      <c r="R20" s="803">
        <v>550</v>
      </c>
      <c r="S20" s="803">
        <v>550</v>
      </c>
    </row>
    <row r="21" spans="1:19" s="798" customFormat="1" ht="409.5" customHeight="1">
      <c r="A21" s="1392"/>
      <c r="B21" s="1395"/>
      <c r="C21" s="1398"/>
      <c r="D21" s="1398"/>
      <c r="E21" s="1398"/>
      <c r="F21" s="1400"/>
      <c r="G21" s="1401"/>
      <c r="H21" s="1401"/>
      <c r="I21" s="1392"/>
      <c r="J21" s="1392"/>
      <c r="K21" s="1387"/>
      <c r="L21" s="806" t="s">
        <v>1303</v>
      </c>
      <c r="M21" s="805" t="s">
        <v>1783</v>
      </c>
      <c r="N21" s="801"/>
      <c r="O21" s="802"/>
      <c r="P21" s="802"/>
      <c r="Q21" s="803">
        <v>1450</v>
      </c>
      <c r="R21" s="803">
        <v>1450</v>
      </c>
      <c r="S21" s="803">
        <v>1450</v>
      </c>
    </row>
    <row r="22" spans="1:19" ht="382.5">
      <c r="A22" s="778" t="s">
        <v>1109</v>
      </c>
      <c r="B22" s="807">
        <v>1069</v>
      </c>
      <c r="C22" s="781" t="s">
        <v>1784</v>
      </c>
      <c r="D22" s="781" t="s">
        <v>1785</v>
      </c>
      <c r="E22" s="781" t="s">
        <v>1786</v>
      </c>
      <c r="F22" s="808"/>
      <c r="G22" s="808"/>
      <c r="H22" s="808"/>
      <c r="I22" s="781" t="s">
        <v>1787</v>
      </c>
      <c r="J22" s="780" t="s">
        <v>1788</v>
      </c>
      <c r="K22" s="809" t="s">
        <v>1789</v>
      </c>
      <c r="L22" s="782" t="s">
        <v>1752</v>
      </c>
      <c r="M22" s="783" t="s">
        <v>1790</v>
      </c>
      <c r="N22" s="784"/>
      <c r="O22" s="785"/>
      <c r="P22" s="785"/>
      <c r="Q22" s="786">
        <v>3005.2</v>
      </c>
      <c r="R22" s="786">
        <v>3005.2</v>
      </c>
      <c r="S22" s="786">
        <v>3005.2</v>
      </c>
    </row>
    <row r="23" spans="1:19" ht="369.75">
      <c r="A23" s="778"/>
      <c r="B23" s="779"/>
      <c r="C23" s="810"/>
      <c r="D23" s="810"/>
      <c r="E23" s="810"/>
      <c r="F23" s="810"/>
      <c r="G23" s="810"/>
      <c r="H23" s="810"/>
      <c r="I23" s="781" t="s">
        <v>1791</v>
      </c>
      <c r="J23" s="810"/>
      <c r="K23" s="810"/>
      <c r="L23" s="782"/>
      <c r="M23" s="783"/>
      <c r="N23" s="811"/>
      <c r="O23" s="785"/>
      <c r="P23" s="785"/>
      <c r="Q23" s="786"/>
      <c r="R23" s="786"/>
      <c r="S23" s="786"/>
    </row>
    <row r="24" spans="1:19" ht="344.25">
      <c r="A24" s="778"/>
      <c r="B24" s="779"/>
      <c r="C24" s="810"/>
      <c r="D24" s="810"/>
      <c r="E24" s="810"/>
      <c r="F24" s="810"/>
      <c r="G24" s="810"/>
      <c r="H24" s="810"/>
      <c r="I24" s="781" t="s">
        <v>1792</v>
      </c>
      <c r="J24" s="810"/>
      <c r="K24" s="810"/>
      <c r="L24" s="782"/>
      <c r="M24" s="783"/>
      <c r="N24" s="811"/>
      <c r="O24" s="785"/>
      <c r="P24" s="785"/>
      <c r="Q24" s="786"/>
      <c r="R24" s="786"/>
      <c r="S24" s="786"/>
    </row>
    <row r="25" spans="1:19" ht="132">
      <c r="A25" s="772" t="s">
        <v>452</v>
      </c>
      <c r="B25" s="812" t="s">
        <v>66</v>
      </c>
      <c r="C25" s="813" t="s">
        <v>5</v>
      </c>
      <c r="D25" s="814" t="s">
        <v>5</v>
      </c>
      <c r="E25" s="814" t="s">
        <v>5</v>
      </c>
      <c r="F25" s="813" t="s">
        <v>5</v>
      </c>
      <c r="G25" s="814" t="s">
        <v>5</v>
      </c>
      <c r="H25" s="814" t="s">
        <v>5</v>
      </c>
      <c r="I25" s="814"/>
      <c r="J25" s="814"/>
      <c r="K25" s="814"/>
      <c r="L25" s="815" t="s">
        <v>5</v>
      </c>
      <c r="M25" s="777" t="s">
        <v>5</v>
      </c>
      <c r="N25" s="771"/>
      <c r="O25" s="771"/>
      <c r="P25" s="771"/>
      <c r="Q25" s="816">
        <f>SUM(Q26:Q27)</f>
        <v>6389.7</v>
      </c>
      <c r="R25" s="816">
        <f>SUM(R26:R27)</f>
        <v>6389.7</v>
      </c>
      <c r="S25" s="816">
        <f>SUM(S26:S27)</f>
        <v>6389.7</v>
      </c>
    </row>
    <row r="26" spans="1:19" s="798" customFormat="1" ht="229.5">
      <c r="A26" s="778" t="s">
        <v>469</v>
      </c>
      <c r="B26" s="817">
        <v>1113</v>
      </c>
      <c r="C26" s="781" t="s">
        <v>1793</v>
      </c>
      <c r="D26" s="781" t="s">
        <v>1794</v>
      </c>
      <c r="E26" s="781" t="s">
        <v>1795</v>
      </c>
      <c r="F26" s="818"/>
      <c r="G26" s="818"/>
      <c r="H26" s="818"/>
      <c r="I26" s="781" t="s">
        <v>1796</v>
      </c>
      <c r="J26" s="780" t="s">
        <v>1797</v>
      </c>
      <c r="K26" s="780" t="s">
        <v>1798</v>
      </c>
      <c r="L26" s="805" t="s">
        <v>1799</v>
      </c>
      <c r="M26" s="800" t="s">
        <v>1800</v>
      </c>
      <c r="N26" s="801"/>
      <c r="O26" s="802"/>
      <c r="P26" s="802"/>
      <c r="Q26" s="803">
        <v>6389.7</v>
      </c>
      <c r="R26" s="803">
        <v>6389.7</v>
      </c>
      <c r="S26" s="803">
        <v>6389.7</v>
      </c>
    </row>
    <row r="27" spans="1:19">
      <c r="A27" s="778" t="s">
        <v>9</v>
      </c>
      <c r="B27" s="807"/>
      <c r="C27" s="819"/>
      <c r="D27" s="820"/>
      <c r="E27" s="820"/>
      <c r="F27" s="819"/>
      <c r="G27" s="820"/>
      <c r="H27" s="820"/>
      <c r="I27" s="820"/>
      <c r="J27" s="820"/>
      <c r="K27" s="820"/>
      <c r="L27" s="782"/>
      <c r="M27" s="783"/>
      <c r="N27" s="811"/>
      <c r="O27" s="785"/>
      <c r="P27" s="785"/>
      <c r="Q27" s="786"/>
      <c r="R27" s="786"/>
      <c r="S27" s="786"/>
    </row>
    <row r="28" spans="1:19" ht="120">
      <c r="A28" s="772" t="s">
        <v>64</v>
      </c>
      <c r="B28" s="812" t="s">
        <v>63</v>
      </c>
      <c r="C28" s="813" t="s">
        <v>5</v>
      </c>
      <c r="D28" s="814" t="s">
        <v>5</v>
      </c>
      <c r="E28" s="814" t="s">
        <v>5</v>
      </c>
      <c r="F28" s="813" t="s">
        <v>5</v>
      </c>
      <c r="G28" s="814" t="s">
        <v>5</v>
      </c>
      <c r="H28" s="814" t="s">
        <v>5</v>
      </c>
      <c r="I28" s="814"/>
      <c r="J28" s="814"/>
      <c r="K28" s="814"/>
      <c r="L28" s="815" t="s">
        <v>5</v>
      </c>
      <c r="M28" s="777" t="s">
        <v>5</v>
      </c>
      <c r="N28" s="771"/>
      <c r="O28" s="771"/>
      <c r="P28" s="771"/>
      <c r="Q28" s="816">
        <f>Q29+Q30+Q33</f>
        <v>0</v>
      </c>
      <c r="R28" s="816">
        <f>R29+R30+R33</f>
        <v>0</v>
      </c>
      <c r="S28" s="816">
        <f>S29+S30+S33</f>
        <v>0</v>
      </c>
    </row>
    <row r="29" spans="1:19" ht="72">
      <c r="A29" s="778" t="s">
        <v>478</v>
      </c>
      <c r="B29" s="821">
        <v>1201</v>
      </c>
      <c r="C29" s="813" t="s">
        <v>5</v>
      </c>
      <c r="D29" s="814" t="s">
        <v>5</v>
      </c>
      <c r="E29" s="814" t="s">
        <v>5</v>
      </c>
      <c r="F29" s="813" t="s">
        <v>5</v>
      </c>
      <c r="G29" s="814" t="s">
        <v>5</v>
      </c>
      <c r="H29" s="814" t="s">
        <v>5</v>
      </c>
      <c r="I29" s="822"/>
      <c r="J29" s="822"/>
      <c r="K29" s="822"/>
      <c r="L29" s="815" t="s">
        <v>5</v>
      </c>
      <c r="M29" s="777" t="s">
        <v>5</v>
      </c>
      <c r="N29" s="771"/>
      <c r="O29" s="771"/>
      <c r="P29" s="771"/>
      <c r="Q29" s="816">
        <v>0</v>
      </c>
      <c r="R29" s="816">
        <v>0</v>
      </c>
      <c r="S29" s="816">
        <v>0</v>
      </c>
    </row>
    <row r="30" spans="1:19" ht="108">
      <c r="A30" s="772" t="s">
        <v>40</v>
      </c>
      <c r="B30" s="821">
        <v>1300</v>
      </c>
      <c r="C30" s="813" t="s">
        <v>5</v>
      </c>
      <c r="D30" s="814" t="s">
        <v>5</v>
      </c>
      <c r="E30" s="814" t="s">
        <v>5</v>
      </c>
      <c r="F30" s="813" t="s">
        <v>5</v>
      </c>
      <c r="G30" s="814" t="s">
        <v>5</v>
      </c>
      <c r="H30" s="814" t="s">
        <v>5</v>
      </c>
      <c r="I30" s="814"/>
      <c r="J30" s="814"/>
      <c r="K30" s="814"/>
      <c r="L30" s="815" t="s">
        <v>5</v>
      </c>
      <c r="M30" s="777" t="s">
        <v>5</v>
      </c>
      <c r="N30" s="771"/>
      <c r="O30" s="771"/>
      <c r="P30" s="771"/>
      <c r="Q30" s="771">
        <f t="shared" ref="Q30:S30" si="2">SUM(Q31:Q32)</f>
        <v>0</v>
      </c>
      <c r="R30" s="771">
        <f t="shared" si="2"/>
        <v>0</v>
      </c>
      <c r="S30" s="771">
        <f t="shared" si="2"/>
        <v>0</v>
      </c>
    </row>
    <row r="31" spans="1:19">
      <c r="A31" s="778" t="s">
        <v>9</v>
      </c>
      <c r="B31" s="807">
        <v>1301</v>
      </c>
      <c r="C31" s="819"/>
      <c r="D31" s="820"/>
      <c r="E31" s="820"/>
      <c r="F31" s="819"/>
      <c r="G31" s="820"/>
      <c r="H31" s="820"/>
      <c r="I31" s="820"/>
      <c r="J31" s="820"/>
      <c r="K31" s="820"/>
      <c r="L31" s="782"/>
      <c r="M31" s="783"/>
      <c r="N31" s="785"/>
      <c r="O31" s="785"/>
      <c r="P31" s="785"/>
      <c r="Q31" s="786"/>
      <c r="R31" s="786"/>
      <c r="S31" s="786"/>
    </row>
    <row r="32" spans="1:19">
      <c r="A32" s="778" t="s">
        <v>9</v>
      </c>
      <c r="B32" s="807">
        <v>1302</v>
      </c>
      <c r="C32" s="819"/>
      <c r="D32" s="820"/>
      <c r="E32" s="820"/>
      <c r="F32" s="819"/>
      <c r="G32" s="820"/>
      <c r="H32" s="820"/>
      <c r="I32" s="820"/>
      <c r="J32" s="820"/>
      <c r="K32" s="820"/>
      <c r="L32" s="782"/>
      <c r="M32" s="783"/>
      <c r="N32" s="785"/>
      <c r="O32" s="785"/>
      <c r="P32" s="785"/>
      <c r="Q32" s="786"/>
      <c r="R32" s="786"/>
      <c r="S32" s="786"/>
    </row>
    <row r="33" spans="1:19" ht="108">
      <c r="A33" s="772" t="s">
        <v>39</v>
      </c>
      <c r="B33" s="821">
        <v>1400</v>
      </c>
      <c r="C33" s="813" t="s">
        <v>5</v>
      </c>
      <c r="D33" s="814" t="s">
        <v>5</v>
      </c>
      <c r="E33" s="814" t="s">
        <v>5</v>
      </c>
      <c r="F33" s="813" t="s">
        <v>5</v>
      </c>
      <c r="G33" s="814" t="s">
        <v>5</v>
      </c>
      <c r="H33" s="814" t="s">
        <v>5</v>
      </c>
      <c r="I33" s="814"/>
      <c r="J33" s="814"/>
      <c r="K33" s="814"/>
      <c r="L33" s="815" t="s">
        <v>5</v>
      </c>
      <c r="M33" s="777" t="s">
        <v>5</v>
      </c>
      <c r="N33" s="771"/>
      <c r="O33" s="771"/>
      <c r="P33" s="771"/>
      <c r="Q33" s="771">
        <f t="shared" ref="Q33:S33" si="3">SUM(Q34:Q35)</f>
        <v>0</v>
      </c>
      <c r="R33" s="771">
        <f t="shared" si="3"/>
        <v>0</v>
      </c>
      <c r="S33" s="771">
        <f t="shared" si="3"/>
        <v>0</v>
      </c>
    </row>
    <row r="34" spans="1:19">
      <c r="A34" s="778" t="s">
        <v>9</v>
      </c>
      <c r="B34" s="807">
        <v>1401</v>
      </c>
      <c r="C34" s="819"/>
      <c r="D34" s="820"/>
      <c r="E34" s="820"/>
      <c r="F34" s="819"/>
      <c r="G34" s="820"/>
      <c r="H34" s="820"/>
      <c r="I34" s="820"/>
      <c r="J34" s="820"/>
      <c r="K34" s="820"/>
      <c r="L34" s="782"/>
      <c r="M34" s="783"/>
      <c r="N34" s="785"/>
      <c r="O34" s="785"/>
      <c r="P34" s="785"/>
      <c r="Q34" s="786"/>
      <c r="R34" s="786"/>
      <c r="S34" s="786"/>
    </row>
    <row r="35" spans="1:19">
      <c r="A35" s="778" t="s">
        <v>9</v>
      </c>
      <c r="B35" s="807">
        <v>1402</v>
      </c>
      <c r="C35" s="819"/>
      <c r="D35" s="820"/>
      <c r="E35" s="820"/>
      <c r="F35" s="819"/>
      <c r="G35" s="820"/>
      <c r="H35" s="820"/>
      <c r="I35" s="820"/>
      <c r="J35" s="820"/>
      <c r="K35" s="820"/>
      <c r="L35" s="782"/>
      <c r="M35" s="783"/>
      <c r="N35" s="785"/>
      <c r="O35" s="785"/>
      <c r="P35" s="785"/>
      <c r="Q35" s="786"/>
      <c r="R35" s="786"/>
      <c r="S35" s="786"/>
    </row>
    <row r="36" spans="1:19" ht="168">
      <c r="A36" s="772" t="s">
        <v>38</v>
      </c>
      <c r="B36" s="821">
        <v>1500</v>
      </c>
      <c r="C36" s="813" t="s">
        <v>5</v>
      </c>
      <c r="D36" s="814" t="s">
        <v>5</v>
      </c>
      <c r="E36" s="814" t="s">
        <v>5</v>
      </c>
      <c r="F36" s="813" t="s">
        <v>5</v>
      </c>
      <c r="G36" s="814" t="s">
        <v>5</v>
      </c>
      <c r="H36" s="814" t="s">
        <v>5</v>
      </c>
      <c r="I36" s="814"/>
      <c r="J36" s="814"/>
      <c r="K36" s="814"/>
      <c r="L36" s="815" t="s">
        <v>5</v>
      </c>
      <c r="M36" s="777" t="s">
        <v>5</v>
      </c>
      <c r="N36" s="771"/>
      <c r="O36" s="771"/>
      <c r="P36" s="771"/>
      <c r="Q36" s="816">
        <f>Q37+Q41</f>
        <v>17</v>
      </c>
      <c r="R36" s="816">
        <f>R37+R41</f>
        <v>17</v>
      </c>
      <c r="S36" s="816">
        <f>S37+S41</f>
        <v>17</v>
      </c>
    </row>
    <row r="37" spans="1:19" ht="60">
      <c r="A37" s="772" t="s">
        <v>498</v>
      </c>
      <c r="B37" s="821">
        <v>1501</v>
      </c>
      <c r="C37" s="813" t="s">
        <v>5</v>
      </c>
      <c r="D37" s="814" t="s">
        <v>5</v>
      </c>
      <c r="E37" s="814" t="s">
        <v>5</v>
      </c>
      <c r="F37" s="813" t="s">
        <v>5</v>
      </c>
      <c r="G37" s="814" t="s">
        <v>5</v>
      </c>
      <c r="H37" s="814" t="s">
        <v>5</v>
      </c>
      <c r="I37" s="814"/>
      <c r="J37" s="814"/>
      <c r="K37" s="814"/>
      <c r="L37" s="815" t="s">
        <v>5</v>
      </c>
      <c r="M37" s="777" t="s">
        <v>5</v>
      </c>
      <c r="N37" s="771"/>
      <c r="O37" s="771"/>
      <c r="P37" s="771"/>
      <c r="Q37" s="771">
        <f>Q38</f>
        <v>17</v>
      </c>
      <c r="R37" s="771">
        <f t="shared" ref="R37:S37" si="4">R38</f>
        <v>17</v>
      </c>
      <c r="S37" s="771">
        <f t="shared" si="4"/>
        <v>17</v>
      </c>
    </row>
    <row r="38" spans="1:19" ht="72">
      <c r="A38" s="778" t="s">
        <v>1801</v>
      </c>
      <c r="B38" s="807">
        <v>1593</v>
      </c>
      <c r="C38" s="823"/>
      <c r="D38" s="823"/>
      <c r="E38" s="823"/>
      <c r="F38" s="823"/>
      <c r="G38" s="824"/>
      <c r="H38" s="824"/>
      <c r="I38" s="824"/>
      <c r="J38" s="824"/>
      <c r="K38" s="824"/>
      <c r="L38" s="782"/>
      <c r="M38" s="783"/>
      <c r="N38" s="785"/>
      <c r="O38" s="785"/>
      <c r="P38" s="785"/>
      <c r="Q38" s="785">
        <f>SUM(Q39:Q39)</f>
        <v>17</v>
      </c>
      <c r="R38" s="785">
        <f>SUM(R39:R39)</f>
        <v>17</v>
      </c>
      <c r="S38" s="785">
        <f t="shared" ref="S38" si="5">SUM(S39:S39)</f>
        <v>17</v>
      </c>
    </row>
    <row r="39" spans="1:19" s="832" customFormat="1" ht="293.25">
      <c r="A39" s="772" t="s">
        <v>1802</v>
      </c>
      <c r="B39" s="825">
        <v>1593</v>
      </c>
      <c r="C39" s="826" t="s">
        <v>1803</v>
      </c>
      <c r="D39" s="826" t="s">
        <v>1804</v>
      </c>
      <c r="E39" s="826" t="s">
        <v>1786</v>
      </c>
      <c r="F39" s="826" t="s">
        <v>1805</v>
      </c>
      <c r="G39" s="826" t="s">
        <v>1806</v>
      </c>
      <c r="H39" s="826" t="s">
        <v>1807</v>
      </c>
      <c r="I39" s="826" t="s">
        <v>1808</v>
      </c>
      <c r="J39" s="827" t="s">
        <v>1809</v>
      </c>
      <c r="K39" s="827" t="s">
        <v>1810</v>
      </c>
      <c r="L39" s="828" t="s">
        <v>1752</v>
      </c>
      <c r="M39" s="829" t="s">
        <v>1811</v>
      </c>
      <c r="N39" s="830"/>
      <c r="O39" s="830"/>
      <c r="P39" s="830"/>
      <c r="Q39" s="831">
        <v>17</v>
      </c>
      <c r="R39" s="831">
        <v>17</v>
      </c>
      <c r="S39" s="831">
        <v>17</v>
      </c>
    </row>
    <row r="40" spans="1:19">
      <c r="A40" s="778" t="s">
        <v>9</v>
      </c>
      <c r="B40" s="807"/>
      <c r="C40" s="819"/>
      <c r="D40" s="820"/>
      <c r="E40" s="820"/>
      <c r="F40" s="819"/>
      <c r="G40" s="820"/>
      <c r="H40" s="820"/>
      <c r="I40" s="820"/>
      <c r="J40" s="820"/>
      <c r="K40" s="820"/>
      <c r="L40" s="782"/>
      <c r="M40" s="783"/>
      <c r="N40" s="785"/>
      <c r="O40" s="785"/>
      <c r="P40" s="785"/>
      <c r="Q40" s="786"/>
      <c r="R40" s="786"/>
      <c r="S40" s="786"/>
    </row>
    <row r="41" spans="1:19" ht="48">
      <c r="A41" s="772" t="s">
        <v>644</v>
      </c>
      <c r="B41" s="821">
        <v>1600</v>
      </c>
      <c r="C41" s="813" t="s">
        <v>5</v>
      </c>
      <c r="D41" s="814" t="s">
        <v>5</v>
      </c>
      <c r="E41" s="814" t="s">
        <v>5</v>
      </c>
      <c r="F41" s="813" t="s">
        <v>5</v>
      </c>
      <c r="G41" s="814" t="s">
        <v>5</v>
      </c>
      <c r="H41" s="814" t="s">
        <v>5</v>
      </c>
      <c r="I41" s="814"/>
      <c r="J41" s="814"/>
      <c r="K41" s="814"/>
      <c r="L41" s="815" t="s">
        <v>5</v>
      </c>
      <c r="M41" s="777" t="s">
        <v>5</v>
      </c>
      <c r="N41" s="771"/>
      <c r="O41" s="771"/>
      <c r="P41" s="771"/>
      <c r="Q41" s="816">
        <f t="shared" ref="Q41:S41" si="6">SUM(Q42:Q43)</f>
        <v>0</v>
      </c>
      <c r="R41" s="816">
        <f t="shared" si="6"/>
        <v>0</v>
      </c>
      <c r="S41" s="816">
        <f t="shared" si="6"/>
        <v>0</v>
      </c>
    </row>
    <row r="42" spans="1:19">
      <c r="A42" s="778" t="s">
        <v>9</v>
      </c>
      <c r="B42" s="807">
        <v>1601</v>
      </c>
      <c r="C42" s="819"/>
      <c r="D42" s="820"/>
      <c r="E42" s="820"/>
      <c r="F42" s="819"/>
      <c r="G42" s="820"/>
      <c r="H42" s="820"/>
      <c r="I42" s="820"/>
      <c r="J42" s="820"/>
      <c r="K42" s="820"/>
      <c r="L42" s="782"/>
      <c r="M42" s="783"/>
      <c r="N42" s="785"/>
      <c r="O42" s="785"/>
      <c r="P42" s="785"/>
      <c r="Q42" s="786"/>
      <c r="R42" s="786"/>
      <c r="S42" s="786"/>
    </row>
    <row r="43" spans="1:19">
      <c r="A43" s="778" t="s">
        <v>9</v>
      </c>
      <c r="B43" s="807">
        <v>1602</v>
      </c>
      <c r="C43" s="819"/>
      <c r="D43" s="820"/>
      <c r="E43" s="820"/>
      <c r="F43" s="819"/>
      <c r="G43" s="820"/>
      <c r="H43" s="820"/>
      <c r="I43" s="820"/>
      <c r="J43" s="820"/>
      <c r="K43" s="820"/>
      <c r="L43" s="782"/>
      <c r="M43" s="783"/>
      <c r="N43" s="785"/>
      <c r="O43" s="785"/>
      <c r="P43" s="785"/>
      <c r="Q43" s="786"/>
      <c r="R43" s="786"/>
      <c r="S43" s="786"/>
    </row>
    <row r="44" spans="1:19" ht="120">
      <c r="A44" s="772" t="s">
        <v>13</v>
      </c>
      <c r="B44" s="821">
        <v>1700</v>
      </c>
      <c r="C44" s="813" t="s">
        <v>5</v>
      </c>
      <c r="D44" s="814" t="s">
        <v>5</v>
      </c>
      <c r="E44" s="814" t="s">
        <v>5</v>
      </c>
      <c r="F44" s="813" t="s">
        <v>5</v>
      </c>
      <c r="G44" s="814" t="s">
        <v>5</v>
      </c>
      <c r="H44" s="814" t="s">
        <v>5</v>
      </c>
      <c r="I44" s="814"/>
      <c r="J44" s="814"/>
      <c r="K44" s="814"/>
      <c r="L44" s="815" t="s">
        <v>5</v>
      </c>
      <c r="M44" s="777" t="s">
        <v>5</v>
      </c>
      <c r="N44" s="771"/>
      <c r="O44" s="771"/>
      <c r="P44" s="771"/>
      <c r="Q44" s="816">
        <f t="shared" ref="Q44:S44" si="7">Q45+Q46+Q47+Q50</f>
        <v>66696.5</v>
      </c>
      <c r="R44" s="816">
        <f t="shared" si="7"/>
        <v>67601.2</v>
      </c>
      <c r="S44" s="816">
        <f t="shared" si="7"/>
        <v>80683.3</v>
      </c>
    </row>
    <row r="45" spans="1:19" ht="127.5">
      <c r="A45" s="772" t="s">
        <v>12</v>
      </c>
      <c r="B45" s="807">
        <v>1701</v>
      </c>
      <c r="C45" s="790" t="s">
        <v>1812</v>
      </c>
      <c r="D45" s="790" t="s">
        <v>1813</v>
      </c>
      <c r="E45" s="790" t="s">
        <v>1814</v>
      </c>
      <c r="F45" s="833" t="s">
        <v>1815</v>
      </c>
      <c r="G45" s="833" t="s">
        <v>1816</v>
      </c>
      <c r="H45" s="833" t="s">
        <v>1817</v>
      </c>
      <c r="I45" s="834"/>
      <c r="J45" s="834"/>
      <c r="K45" s="834"/>
      <c r="L45" s="835">
        <v>1401</v>
      </c>
      <c r="M45" s="783" t="s">
        <v>1818</v>
      </c>
      <c r="N45" s="784"/>
      <c r="O45" s="785"/>
      <c r="P45" s="785"/>
      <c r="Q45" s="786">
        <v>66696.5</v>
      </c>
      <c r="R45" s="786">
        <v>67601.2</v>
      </c>
      <c r="S45" s="786">
        <v>80683.3</v>
      </c>
    </row>
    <row r="46" spans="1:19" ht="36">
      <c r="A46" s="772" t="s">
        <v>11</v>
      </c>
      <c r="B46" s="807">
        <v>1702</v>
      </c>
      <c r="C46" s="819"/>
      <c r="D46" s="820"/>
      <c r="E46" s="820"/>
      <c r="F46" s="819"/>
      <c r="G46" s="820"/>
      <c r="H46" s="820"/>
      <c r="I46" s="820"/>
      <c r="J46" s="820"/>
      <c r="K46" s="820"/>
      <c r="L46" s="782"/>
      <c r="M46" s="783"/>
      <c r="N46" s="811"/>
      <c r="O46" s="785"/>
      <c r="P46" s="785"/>
      <c r="Q46" s="786"/>
      <c r="R46" s="786"/>
      <c r="S46" s="786"/>
    </row>
    <row r="47" spans="1:19" ht="168">
      <c r="A47" s="772" t="s">
        <v>653</v>
      </c>
      <c r="B47" s="821">
        <v>1703</v>
      </c>
      <c r="C47" s="813" t="s">
        <v>5</v>
      </c>
      <c r="D47" s="814" t="s">
        <v>5</v>
      </c>
      <c r="E47" s="814" t="s">
        <v>5</v>
      </c>
      <c r="F47" s="813" t="s">
        <v>5</v>
      </c>
      <c r="G47" s="814" t="s">
        <v>5</v>
      </c>
      <c r="H47" s="814" t="s">
        <v>5</v>
      </c>
      <c r="I47" s="814"/>
      <c r="J47" s="814"/>
      <c r="K47" s="814"/>
      <c r="L47" s="815" t="s">
        <v>5</v>
      </c>
      <c r="M47" s="777" t="s">
        <v>5</v>
      </c>
      <c r="N47" s="771"/>
      <c r="O47" s="771"/>
      <c r="P47" s="771"/>
      <c r="Q47" s="816">
        <f t="shared" ref="Q47:S47" si="8">SUM(Q48:Q49)</f>
        <v>0</v>
      </c>
      <c r="R47" s="816">
        <f t="shared" si="8"/>
        <v>0</v>
      </c>
      <c r="S47" s="816">
        <f t="shared" si="8"/>
        <v>0</v>
      </c>
    </row>
    <row r="48" spans="1:19">
      <c r="A48" s="778" t="s">
        <v>9</v>
      </c>
      <c r="B48" s="807">
        <v>1704</v>
      </c>
      <c r="C48" s="819"/>
      <c r="D48" s="820"/>
      <c r="E48" s="820"/>
      <c r="F48" s="819"/>
      <c r="G48" s="820"/>
      <c r="H48" s="820"/>
      <c r="I48" s="820"/>
      <c r="J48" s="820"/>
      <c r="K48" s="820"/>
      <c r="L48" s="782"/>
      <c r="M48" s="783"/>
      <c r="N48" s="785"/>
      <c r="O48" s="785"/>
      <c r="P48" s="785"/>
      <c r="Q48" s="786"/>
      <c r="R48" s="786"/>
      <c r="S48" s="786"/>
    </row>
    <row r="49" spans="1:19">
      <c r="A49" s="778" t="s">
        <v>9</v>
      </c>
      <c r="B49" s="807">
        <v>1705</v>
      </c>
      <c r="C49" s="819"/>
      <c r="D49" s="820"/>
      <c r="E49" s="820"/>
      <c r="F49" s="819"/>
      <c r="G49" s="820"/>
      <c r="H49" s="820"/>
      <c r="I49" s="820"/>
      <c r="J49" s="820"/>
      <c r="K49" s="820"/>
      <c r="L49" s="782"/>
      <c r="M49" s="783"/>
      <c r="N49" s="785"/>
      <c r="O49" s="785"/>
      <c r="P49" s="785"/>
      <c r="Q49" s="786"/>
      <c r="R49" s="786"/>
      <c r="S49" s="786"/>
    </row>
    <row r="50" spans="1:19" ht="24">
      <c r="A50" s="772" t="s">
        <v>8</v>
      </c>
      <c r="B50" s="821">
        <v>1800</v>
      </c>
      <c r="C50" s="813" t="s">
        <v>5</v>
      </c>
      <c r="D50" s="814" t="s">
        <v>5</v>
      </c>
      <c r="E50" s="814" t="s">
        <v>5</v>
      </c>
      <c r="F50" s="813" t="s">
        <v>5</v>
      </c>
      <c r="G50" s="814" t="s">
        <v>5</v>
      </c>
      <c r="H50" s="814" t="s">
        <v>5</v>
      </c>
      <c r="I50" s="814"/>
      <c r="J50" s="814"/>
      <c r="K50" s="814"/>
      <c r="L50" s="815" t="s">
        <v>5</v>
      </c>
      <c r="M50" s="777" t="s">
        <v>5</v>
      </c>
      <c r="N50" s="771"/>
      <c r="O50" s="771"/>
      <c r="P50" s="771"/>
      <c r="Q50" s="816">
        <f t="shared" ref="Q50:S50" si="9">Q51+Q53</f>
        <v>0</v>
      </c>
      <c r="R50" s="816">
        <f t="shared" si="9"/>
        <v>0</v>
      </c>
      <c r="S50" s="816">
        <f t="shared" si="9"/>
        <v>0</v>
      </c>
    </row>
    <row r="51" spans="1:19" ht="108">
      <c r="A51" s="772" t="s">
        <v>654</v>
      </c>
      <c r="B51" s="821">
        <v>1801</v>
      </c>
      <c r="C51" s="813" t="s">
        <v>5</v>
      </c>
      <c r="D51" s="814" t="s">
        <v>5</v>
      </c>
      <c r="E51" s="814" t="s">
        <v>5</v>
      </c>
      <c r="F51" s="813" t="s">
        <v>5</v>
      </c>
      <c r="G51" s="814" t="s">
        <v>5</v>
      </c>
      <c r="H51" s="814" t="s">
        <v>5</v>
      </c>
      <c r="I51" s="822"/>
      <c r="J51" s="822"/>
      <c r="K51" s="822"/>
      <c r="L51" s="815" t="s">
        <v>5</v>
      </c>
      <c r="M51" s="777" t="s">
        <v>5</v>
      </c>
      <c r="N51" s="771"/>
      <c r="O51" s="771"/>
      <c r="P51" s="771"/>
      <c r="Q51" s="771">
        <f t="shared" ref="Q51:S51" si="10">SUM(Q52:Q52)</f>
        <v>0</v>
      </c>
      <c r="R51" s="771">
        <f t="shared" si="10"/>
        <v>0</v>
      </c>
      <c r="S51" s="771">
        <f t="shared" si="10"/>
        <v>0</v>
      </c>
    </row>
    <row r="52" spans="1:19">
      <c r="A52" s="778" t="s">
        <v>9</v>
      </c>
      <c r="B52" s="807"/>
      <c r="C52" s="819"/>
      <c r="D52" s="820"/>
      <c r="E52" s="820"/>
      <c r="F52" s="819"/>
      <c r="G52" s="820"/>
      <c r="H52" s="820"/>
      <c r="I52" s="820"/>
      <c r="J52" s="820"/>
      <c r="K52" s="820"/>
      <c r="L52" s="782"/>
      <c r="M52" s="783"/>
      <c r="N52" s="811"/>
      <c r="O52" s="785"/>
      <c r="P52" s="785"/>
      <c r="Q52" s="786"/>
      <c r="R52" s="786"/>
      <c r="S52" s="786"/>
    </row>
    <row r="53" spans="1:19" ht="48">
      <c r="A53" s="772" t="s">
        <v>662</v>
      </c>
      <c r="B53" s="821">
        <v>1900</v>
      </c>
      <c r="C53" s="813" t="s">
        <v>5</v>
      </c>
      <c r="D53" s="814" t="s">
        <v>5</v>
      </c>
      <c r="E53" s="814" t="s">
        <v>5</v>
      </c>
      <c r="F53" s="813" t="s">
        <v>5</v>
      </c>
      <c r="G53" s="814" t="s">
        <v>5</v>
      </c>
      <c r="H53" s="814" t="s">
        <v>5</v>
      </c>
      <c r="I53" s="814"/>
      <c r="J53" s="814"/>
      <c r="K53" s="814"/>
      <c r="L53" s="815" t="s">
        <v>5</v>
      </c>
      <c r="M53" s="777" t="s">
        <v>5</v>
      </c>
      <c r="N53" s="771"/>
      <c r="O53" s="771"/>
      <c r="P53" s="771"/>
      <c r="Q53" s="771">
        <f>SUM(Q54:Q54)</f>
        <v>0</v>
      </c>
      <c r="R53" s="771">
        <f>SUM(R54:R54)</f>
        <v>0</v>
      </c>
      <c r="S53" s="771">
        <f>SUM(S54:S54)</f>
        <v>0</v>
      </c>
    </row>
    <row r="54" spans="1:19">
      <c r="A54" s="836" t="s">
        <v>9</v>
      </c>
      <c r="B54" s="837"/>
      <c r="C54" s="838"/>
      <c r="D54" s="839"/>
      <c r="E54" s="839"/>
      <c r="F54" s="838"/>
      <c r="G54" s="839"/>
      <c r="H54" s="839"/>
      <c r="I54" s="840"/>
      <c r="J54" s="840"/>
      <c r="K54" s="840"/>
      <c r="L54" s="841"/>
      <c r="M54" s="842"/>
      <c r="N54" s="843"/>
      <c r="O54" s="844"/>
      <c r="P54" s="844"/>
      <c r="Q54" s="845"/>
      <c r="R54" s="845"/>
      <c r="S54" s="845"/>
    </row>
    <row r="55" spans="1:19" ht="24">
      <c r="A55" s="778" t="s">
        <v>990</v>
      </c>
      <c r="B55" s="846">
        <v>8000</v>
      </c>
      <c r="C55" s="813" t="s">
        <v>5</v>
      </c>
      <c r="D55" s="814" t="s">
        <v>5</v>
      </c>
      <c r="E55" s="814" t="s">
        <v>5</v>
      </c>
      <c r="F55" s="813" t="s">
        <v>5</v>
      </c>
      <c r="G55" s="814" t="s">
        <v>5</v>
      </c>
      <c r="H55" s="814" t="s">
        <v>5</v>
      </c>
      <c r="I55" s="814"/>
      <c r="J55" s="814"/>
      <c r="K55" s="814"/>
      <c r="L55" s="777" t="s">
        <v>5</v>
      </c>
      <c r="M55" s="777" t="s">
        <v>5</v>
      </c>
      <c r="N55" s="847"/>
      <c r="O55" s="771"/>
      <c r="P55" s="771"/>
      <c r="Q55" s="771">
        <f>Q7</f>
        <v>107693.29999999999</v>
      </c>
      <c r="R55" s="771">
        <f t="shared" ref="R55:S55" si="11">R7</f>
        <v>99813.9</v>
      </c>
      <c r="S55" s="771">
        <f t="shared" si="11"/>
        <v>112893.70000000001</v>
      </c>
    </row>
    <row r="57" spans="1:19">
      <c r="A57" s="798" t="s">
        <v>991</v>
      </c>
    </row>
    <row r="58" spans="1:19">
      <c r="A58" s="798" t="s">
        <v>992</v>
      </c>
    </row>
    <row r="59" spans="1:19">
      <c r="A59" s="798" t="s">
        <v>1736</v>
      </c>
    </row>
    <row r="60" spans="1:19">
      <c r="A60" s="798" t="s">
        <v>1819</v>
      </c>
      <c r="F60" s="760" t="s">
        <v>1820</v>
      </c>
    </row>
    <row r="62" spans="1:19">
      <c r="A62" s="798" t="s">
        <v>1821</v>
      </c>
      <c r="F62" s="760" t="s">
        <v>1822</v>
      </c>
    </row>
  </sheetData>
  <mergeCells count="44">
    <mergeCell ref="C10:C13"/>
    <mergeCell ref="D10:D13"/>
    <mergeCell ref="E10:E13"/>
    <mergeCell ref="A1:P1"/>
    <mergeCell ref="A3:A5"/>
    <mergeCell ref="B3:B5"/>
    <mergeCell ref="C3:K3"/>
    <mergeCell ref="L3:M4"/>
    <mergeCell ref="N3:S3"/>
    <mergeCell ref="C4:E4"/>
    <mergeCell ref="F4:H4"/>
    <mergeCell ref="I4:K4"/>
    <mergeCell ref="N4:O4"/>
    <mergeCell ref="P4:P5"/>
    <mergeCell ref="Q4:Q5"/>
    <mergeCell ref="R4:S4"/>
    <mergeCell ref="S10:S11"/>
    <mergeCell ref="H10:H13"/>
    <mergeCell ref="I10:I11"/>
    <mergeCell ref="J10:J11"/>
    <mergeCell ref="K10:K11"/>
    <mergeCell ref="L10:L11"/>
    <mergeCell ref="M10:M11"/>
    <mergeCell ref="N10:N11"/>
    <mergeCell ref="O10:O11"/>
    <mergeCell ref="P10:P11"/>
    <mergeCell ref="Q10:Q11"/>
    <mergeCell ref="R10:R11"/>
    <mergeCell ref="K16:K21"/>
    <mergeCell ref="A12:A13"/>
    <mergeCell ref="A15:A21"/>
    <mergeCell ref="B16:B21"/>
    <mergeCell ref="C16:C21"/>
    <mergeCell ref="D16:D21"/>
    <mergeCell ref="E16:E21"/>
    <mergeCell ref="F16:F21"/>
    <mergeCell ref="G16:G21"/>
    <mergeCell ref="H16:H21"/>
    <mergeCell ref="I16:I21"/>
    <mergeCell ref="J16:J21"/>
    <mergeCell ref="F10:F13"/>
    <mergeCell ref="G10:G13"/>
    <mergeCell ref="A10:A11"/>
    <mergeCell ref="B10:B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4</vt:i4>
      </vt:variant>
    </vt:vector>
  </HeadingPairs>
  <TitlesOfParts>
    <vt:vector size="14" baseType="lpstr">
      <vt:lpstr>ЗС</vt:lpstr>
      <vt:lpstr>РУО</vt:lpstr>
      <vt:lpstr>Культура</vt:lpstr>
      <vt:lpstr>КСП</vt:lpstr>
      <vt:lpstr>Благоустройство</vt:lpstr>
      <vt:lpstr>Сел.хозяйство</vt:lpstr>
      <vt:lpstr>УКС</vt:lpstr>
      <vt:lpstr>КИО</vt:lpstr>
      <vt:lpstr>ФЭУ</vt:lpstr>
      <vt:lpstr>админ</vt:lpstr>
      <vt:lpstr>ЗС!Заголовки_для_печати</vt:lpstr>
      <vt:lpstr>РУО!Заголовки_для_печати</vt:lpstr>
      <vt:lpstr>Культура!Область_печати</vt:lpstr>
      <vt:lpstr>РУО!Область_печати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2017-03-22T06:51:32Z</dcterms:modified>
</cp:coreProperties>
</file>